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00" windowHeight="10395" activeTab="1"/>
  </bookViews>
  <sheets>
    <sheet name="Összesítő" sheetId="5" r:id="rId1"/>
    <sheet name="vízellátás" sheetId="2" r:id="rId2"/>
    <sheet name="szennyvízelvezetés" sheetId="3" r:id="rId3"/>
  </sheets>
  <definedNames>
    <definedName name="_xlnm.Print_Area" localSheetId="2">szennyvízelvezetés!$A$1:$H$58</definedName>
    <definedName name="_xlnm.Print_Area" localSheetId="1">vízellátás!$A$1:$H$79</definedName>
  </definedNames>
  <calcPr calcId="125725"/>
</workbook>
</file>

<file path=xl/calcChain.xml><?xml version="1.0" encoding="utf-8"?>
<calcChain xmlns="http://schemas.openxmlformats.org/spreadsheetml/2006/main">
  <c r="H24" i="3"/>
  <c r="G24"/>
  <c r="H54"/>
  <c r="G54"/>
  <c r="H43" i="2" l="1"/>
  <c r="G43"/>
  <c r="G38"/>
  <c r="H38"/>
  <c r="C25"/>
  <c r="C23"/>
  <c r="G22" i="3"/>
  <c r="H22"/>
  <c r="H44"/>
  <c r="G44"/>
  <c r="G39"/>
  <c r="H39"/>
  <c r="G42"/>
  <c r="H42"/>
  <c r="G40"/>
  <c r="H40"/>
  <c r="G41"/>
  <c r="H41"/>
  <c r="H37"/>
  <c r="G37"/>
  <c r="G36"/>
  <c r="G35"/>
  <c r="H36"/>
  <c r="H35"/>
  <c r="G34"/>
  <c r="H34"/>
  <c r="G33"/>
  <c r="H33"/>
  <c r="C29"/>
  <c r="C28"/>
  <c r="C27"/>
  <c r="C26"/>
  <c r="C23" l="1"/>
  <c r="C45"/>
  <c r="C14"/>
  <c r="C51"/>
  <c r="H51" s="1"/>
  <c r="H52"/>
  <c r="G52"/>
  <c r="H12"/>
  <c r="G12"/>
  <c r="H11"/>
  <c r="G11"/>
  <c r="C21"/>
  <c r="C53" l="1"/>
  <c r="C16"/>
  <c r="C17" s="1"/>
  <c r="C18"/>
  <c r="C15"/>
  <c r="G51"/>
  <c r="G29" i="2"/>
  <c r="H29"/>
  <c r="G30"/>
  <c r="H30"/>
  <c r="G39"/>
  <c r="H39"/>
  <c r="G37"/>
  <c r="H37"/>
  <c r="G44"/>
  <c r="H44"/>
  <c r="G46"/>
  <c r="H46"/>
  <c r="G45"/>
  <c r="H45"/>
  <c r="G41"/>
  <c r="H41"/>
  <c r="G42"/>
  <c r="H42"/>
  <c r="H48"/>
  <c r="G48"/>
  <c r="C19" i="3" l="1"/>
  <c r="H59" i="2"/>
  <c r="G59"/>
  <c r="H58"/>
  <c r="G58"/>
  <c r="H57"/>
  <c r="G57"/>
  <c r="H56"/>
  <c r="G56"/>
  <c r="H53"/>
  <c r="G53"/>
  <c r="H54"/>
  <c r="G54"/>
  <c r="H33" l="1"/>
  <c r="G33"/>
  <c r="H35"/>
  <c r="G35"/>
  <c r="H31"/>
  <c r="G31"/>
  <c r="C26" l="1"/>
  <c r="C61" s="1"/>
  <c r="G28"/>
  <c r="G27"/>
  <c r="H28"/>
  <c r="G64"/>
  <c r="G63"/>
  <c r="G60"/>
  <c r="H60"/>
  <c r="H55"/>
  <c r="G55"/>
  <c r="H52"/>
  <c r="G52"/>
  <c r="H51"/>
  <c r="G51"/>
  <c r="H50"/>
  <c r="G50"/>
  <c r="H49"/>
  <c r="G49"/>
  <c r="H47"/>
  <c r="G47"/>
  <c r="H40"/>
  <c r="G40"/>
  <c r="H36"/>
  <c r="G36"/>
  <c r="H34"/>
  <c r="G34"/>
  <c r="H32"/>
  <c r="G32"/>
  <c r="H27"/>
  <c r="H13"/>
  <c r="G13"/>
  <c r="H12"/>
  <c r="G12"/>
  <c r="H11"/>
  <c r="C14" l="1"/>
  <c r="H14" s="1"/>
  <c r="C20"/>
  <c r="H20" s="1"/>
  <c r="C15"/>
  <c r="C16" s="1"/>
  <c r="G25"/>
  <c r="G26"/>
  <c r="H69"/>
  <c r="H25"/>
  <c r="H26"/>
  <c r="G24"/>
  <c r="H24"/>
  <c r="H23"/>
  <c r="G23"/>
  <c r="G69"/>
  <c r="C68"/>
  <c r="C70" s="1"/>
  <c r="G11"/>
  <c r="C18" l="1"/>
  <c r="H15"/>
  <c r="G15"/>
  <c r="G20"/>
  <c r="G14"/>
  <c r="H16"/>
  <c r="G16"/>
  <c r="C17"/>
  <c r="G61"/>
  <c r="H61"/>
  <c r="C62"/>
  <c r="H68"/>
  <c r="G68"/>
  <c r="H18" l="1"/>
  <c r="C19"/>
  <c r="G18"/>
  <c r="H62"/>
  <c r="G62"/>
  <c r="G65" s="1"/>
  <c r="G70"/>
  <c r="G71" s="1"/>
  <c r="H70"/>
  <c r="H71" s="1"/>
  <c r="H17"/>
  <c r="G17"/>
  <c r="G19" l="1"/>
  <c r="H19"/>
  <c r="H21" s="1"/>
  <c r="H64"/>
  <c r="H63"/>
  <c r="G21"/>
  <c r="G73" s="1"/>
  <c r="H65" l="1"/>
  <c r="H73" s="1"/>
  <c r="G75" s="1"/>
  <c r="C8" i="5" s="1"/>
  <c r="G77" i="2" l="1"/>
  <c r="G79" s="1"/>
  <c r="H27" i="3" l="1"/>
  <c r="G13"/>
  <c r="G32"/>
  <c r="H32"/>
  <c r="G31"/>
  <c r="H31"/>
  <c r="H29"/>
  <c r="G29"/>
  <c r="H26"/>
  <c r="G47"/>
  <c r="G46"/>
  <c r="H43"/>
  <c r="G43"/>
  <c r="H38"/>
  <c r="G38"/>
  <c r="H30"/>
  <c r="G30"/>
  <c r="H23" l="1"/>
  <c r="H14"/>
  <c r="H13"/>
  <c r="G27"/>
  <c r="H15"/>
  <c r="G26"/>
  <c r="G28"/>
  <c r="G21"/>
  <c r="H28"/>
  <c r="H47" l="1"/>
  <c r="G15"/>
  <c r="G23"/>
  <c r="H21"/>
  <c r="G14"/>
  <c r="G17"/>
  <c r="H17"/>
  <c r="G45"/>
  <c r="G48" s="1"/>
  <c r="H45"/>
  <c r="H16"/>
  <c r="G16"/>
  <c r="H53" l="1"/>
  <c r="G53"/>
  <c r="H46"/>
  <c r="H48" s="1"/>
  <c r="H19"/>
  <c r="G19"/>
  <c r="C20"/>
  <c r="H18"/>
  <c r="G18"/>
  <c r="H20" l="1"/>
  <c r="G20"/>
  <c r="G56" l="1"/>
  <c r="C9" i="5" s="1"/>
  <c r="C11" s="1"/>
  <c r="C12" s="1"/>
  <c r="C13" s="1"/>
  <c r="G57" i="3" l="1"/>
  <c r="G58" s="1"/>
</calcChain>
</file>

<file path=xl/sharedStrings.xml><?xml version="1.0" encoding="utf-8"?>
<sst xmlns="http://schemas.openxmlformats.org/spreadsheetml/2006/main" count="336" uniqueCount="177">
  <si>
    <t>fm</t>
  </si>
  <si>
    <t>db</t>
  </si>
  <si>
    <t>m3</t>
  </si>
  <si>
    <t>m2</t>
  </si>
  <si>
    <t>Mennyiség</t>
  </si>
  <si>
    <t>Ft</t>
  </si>
  <si>
    <t>Előkészítő-  és földmunkák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</si>
  <si>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</si>
  <si>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</si>
  <si>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</si>
  <si>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</si>
  <si>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</si>
  <si>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</si>
  <si>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</si>
  <si>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</si>
  <si>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</si>
  <si>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</si>
  <si>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</si>
  <si>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</si>
  <si>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</si>
  <si>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</si>
  <si>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</si>
  <si>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</si>
  <si>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</si>
  <si>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</si>
  <si>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</si>
  <si>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</si>
  <si>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</si>
  <si>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</si>
  <si>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Alépítmény összesen</t>
  </si>
  <si>
    <t>Vezetéképítés összesen</t>
  </si>
  <si>
    <t>Ivóvízellátó hálózat anyag és díj összesen:</t>
  </si>
  <si>
    <t>klt.</t>
  </si>
  <si>
    <r>
      <t xml:space="preserve">Elkészült ivóvízvezeték </t>
    </r>
    <r>
      <rPr>
        <b/>
        <sz val="10"/>
        <rFont val="Arial"/>
        <family val="2"/>
        <charset val="238"/>
      </rPr>
      <t>nyomáspróbája.</t>
    </r>
  </si>
  <si>
    <r>
      <t xml:space="preserve">Elkészült ivóvízhálózat mosatása és </t>
    </r>
    <r>
      <rPr>
        <b/>
        <sz val="10"/>
        <rFont val="Arial"/>
        <family val="2"/>
        <charset val="238"/>
      </rPr>
      <t>fertőtlenítése</t>
    </r>
  </si>
  <si>
    <r>
      <t>Megvalósulási terv</t>
    </r>
    <r>
      <rPr>
        <sz val="10"/>
        <rFont val="Arial"/>
        <family val="2"/>
        <charset val="238"/>
      </rPr>
      <t xml:space="preserve"> összeállítása és digitális alapú bemérés elkészítése</t>
    </r>
  </si>
  <si>
    <t xml:space="preserve"> </t>
  </si>
  <si>
    <t>Vezetéképítés</t>
  </si>
  <si>
    <t>Nettó építési költség összesen:</t>
  </si>
  <si>
    <t>Bruttó építési költség:</t>
  </si>
  <si>
    <t>Biztonsági védőkorlát építése árok egyik oldalán és munkagödrök körül.</t>
  </si>
  <si>
    <r>
      <t>Átadási dokumentáció</t>
    </r>
    <r>
      <rPr>
        <sz val="10"/>
        <rFont val="Arial"/>
        <family val="2"/>
        <charset val="238"/>
      </rPr>
      <t xml:space="preserve"> összeállítása</t>
    </r>
  </si>
  <si>
    <t>Egyéb befejező építési munkák és úthelyreállítás.</t>
  </si>
  <si>
    <t>Úthelyreállítás és befejező munkák összesen:</t>
  </si>
  <si>
    <r>
      <t>Visszatöltés</t>
    </r>
    <r>
      <rPr>
        <sz val="10"/>
        <rFont val="Arial"/>
        <family val="2"/>
        <charset val="238"/>
      </rPr>
      <t xml:space="preserve"> munkaárokba, gépi erővel.</t>
    </r>
  </si>
  <si>
    <t>Tételek</t>
  </si>
  <si>
    <t>Dij</t>
  </si>
  <si>
    <t>anyag</t>
  </si>
  <si>
    <r>
      <t xml:space="preserve">Kiszoruló </t>
    </r>
    <r>
      <rPr>
        <b/>
        <sz val="10"/>
        <color indexed="8"/>
        <rFont val="Arial"/>
        <family val="2"/>
        <charset val="238"/>
      </rPr>
      <t xml:space="preserve">föld és  törmelék </t>
    </r>
    <r>
      <rPr>
        <sz val="10"/>
        <color indexed="8"/>
        <rFont val="Arial"/>
        <family val="2"/>
        <charset val="238"/>
      </rPr>
      <t xml:space="preserve"> felrakása gépkocsira</t>
    </r>
  </si>
  <si>
    <t>díj</t>
  </si>
  <si>
    <t>Anyag</t>
  </si>
  <si>
    <t>S.sz.</t>
  </si>
  <si>
    <t>Szennyvízelvezetés és előkezelés kivitelezése</t>
  </si>
  <si>
    <t>Díj</t>
  </si>
  <si>
    <t>Anyag összesen</t>
  </si>
  <si>
    <t>Díj összesen</t>
  </si>
  <si>
    <t>Előkészítő és földmunkák</t>
  </si>
  <si>
    <t>Munkaárok kiemelés gépi erővel közművesített területen</t>
  </si>
  <si>
    <t>Munkaárok alján tükör kialakítása kiegészítő kézi erővel</t>
  </si>
  <si>
    <t>Kiszorult föld és törmelék felrakása gépkocsira, elszállítása és lerakása elhelyezési díjjal együtt</t>
  </si>
  <si>
    <t>Visszatöltés munkagödörbe vagy munkaárokba 50 cm-ig kézi erővel</t>
  </si>
  <si>
    <t>Visszatöltés munkagödörbe vagy munkaárokba 50 cm-en túl, gépi erővel</t>
  </si>
  <si>
    <t xml:space="preserve">Visszatöltött föld tömörítése vezeték felett és mellett </t>
  </si>
  <si>
    <t>Biztonsági védőkorlát építése munka árok egyik oldalán és a munkagödör minden oldalán.</t>
  </si>
  <si>
    <t>m</t>
  </si>
  <si>
    <t xml:space="preserve">Összesen:  </t>
  </si>
  <si>
    <t>Vezeték és műtárgy építése</t>
  </si>
  <si>
    <r>
      <t>Digitális alapú</t>
    </r>
    <r>
      <rPr>
        <sz val="10"/>
        <rFont val="Arial"/>
        <family val="2"/>
        <charset val="238"/>
      </rPr>
      <t xml:space="preserve"> bemérés elkészítése, megvalósulási tervvel.</t>
    </r>
  </si>
  <si>
    <t>Úthelyreállítási és egyéb befejező munkák.</t>
  </si>
  <si>
    <t>Szennyvízelvezetés és előkezelés kivitelezése összesen:</t>
  </si>
  <si>
    <t>Nettó összeg</t>
  </si>
  <si>
    <t>ÁFA</t>
  </si>
  <si>
    <t>Bruttó összeg</t>
  </si>
  <si>
    <t>Ágyazati réteg késztése bányahomokból vezeték alatt mellett és felett 15-25 cm vtg-ban, tömörítve.</t>
  </si>
  <si>
    <t>klt</t>
  </si>
  <si>
    <r>
      <t>Közüzemi</t>
    </r>
    <r>
      <rPr>
        <b/>
        <sz val="10"/>
        <rFont val="Arial"/>
        <family val="2"/>
        <charset val="238"/>
      </rPr>
      <t xml:space="preserve"> bekötő vezeték</t>
    </r>
    <r>
      <rPr>
        <sz val="10"/>
        <rFont val="Arial"/>
        <family val="2"/>
        <charset val="238"/>
      </rPr>
      <t xml:space="preserve">  építése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KG-PVC SN8-a csatornacsőből</t>
    </r>
    <r>
      <rPr>
        <b/>
        <sz val="10"/>
        <rFont val="Arial"/>
        <family val="2"/>
        <charset val="238"/>
      </rPr>
      <t xml:space="preserve"> D160 mm</t>
    </r>
    <r>
      <rPr>
        <sz val="10"/>
        <rFont val="Arial"/>
        <family val="2"/>
        <charset val="238"/>
      </rPr>
      <t>-es,   földárokban, tokos kötéssel,</t>
    </r>
    <r>
      <rPr>
        <b/>
        <sz val="10"/>
        <rFont val="Arial CE"/>
        <charset val="238"/>
      </rPr>
      <t/>
    </r>
  </si>
  <si>
    <r>
      <t>Közüzemi</t>
    </r>
    <r>
      <rPr>
        <b/>
        <sz val="10"/>
        <rFont val="Arial"/>
        <family val="2"/>
        <charset val="238"/>
      </rPr>
      <t xml:space="preserve"> bekötő vezeték</t>
    </r>
    <r>
      <rPr>
        <sz val="10"/>
        <rFont val="Arial"/>
        <family val="2"/>
        <charset val="238"/>
      </rPr>
      <t xml:space="preserve">  építése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KG-PVC SN8-as csatornacsőből</t>
    </r>
    <r>
      <rPr>
        <b/>
        <sz val="10"/>
        <rFont val="Arial"/>
        <family val="2"/>
        <charset val="238"/>
      </rPr>
      <t xml:space="preserve"> D110 mm</t>
    </r>
    <r>
      <rPr>
        <sz val="10"/>
        <rFont val="Arial"/>
        <family val="2"/>
        <charset val="238"/>
      </rPr>
      <t>-es,  földárokban, tokos kötéssel,</t>
    </r>
    <r>
      <rPr>
        <b/>
        <sz val="10"/>
        <rFont val="Arial CE"/>
        <charset val="238"/>
      </rPr>
      <t/>
    </r>
  </si>
  <si>
    <t>23.</t>
  </si>
  <si>
    <t>24.</t>
  </si>
  <si>
    <t>25.</t>
  </si>
  <si>
    <t>26.</t>
  </si>
  <si>
    <t xml:space="preserve">27 % ÁFA. </t>
  </si>
  <si>
    <t xml:space="preserve">Bruttó érték összesen: </t>
  </si>
  <si>
    <t>Ivóvízhálózat építése</t>
  </si>
  <si>
    <t>Szennyvízelvezető hálózat építése</t>
  </si>
  <si>
    <t>27.</t>
  </si>
  <si>
    <t>28.</t>
  </si>
  <si>
    <t>Szombathely, Szőllősi sétány</t>
  </si>
  <si>
    <r>
      <t>Ágyazat</t>
    </r>
    <r>
      <rPr>
        <sz val="10"/>
        <rFont val="Arial"/>
        <family val="2"/>
        <charset val="238"/>
      </rPr>
      <t xml:space="preserve">i réteg készítése </t>
    </r>
    <r>
      <rPr>
        <b/>
        <sz val="10"/>
        <rFont val="Arial"/>
        <family val="2"/>
        <charset val="238"/>
      </rPr>
      <t>bányahomokból</t>
    </r>
    <r>
      <rPr>
        <sz val="10"/>
        <rFont val="Arial"/>
        <family val="2"/>
        <charset val="238"/>
      </rPr>
      <t xml:space="preserve">, cső  környezetében </t>
    </r>
    <r>
      <rPr>
        <b/>
        <sz val="10"/>
        <rFont val="Arial"/>
        <family val="2"/>
        <charset val="238"/>
      </rPr>
      <t xml:space="preserve"> 15 cm vt</t>
    </r>
    <r>
      <rPr>
        <sz val="10"/>
        <rFont val="Arial"/>
        <family val="2"/>
        <charset val="238"/>
      </rPr>
      <t>g-ban.</t>
    </r>
  </si>
  <si>
    <r>
      <t xml:space="preserve">Tömörítés munkaárokban </t>
    </r>
    <r>
      <rPr>
        <sz val="10"/>
        <rFont val="Arial"/>
        <family val="2"/>
        <charset val="238"/>
      </rPr>
      <t>gépi erővel 85 ill. 95% töm.fokra</t>
    </r>
  </si>
  <si>
    <r>
      <t xml:space="preserve">KPE  EF </t>
    </r>
    <r>
      <rPr>
        <b/>
        <sz val="10"/>
        <color indexed="8"/>
        <rFont val="Arial"/>
        <family val="2"/>
        <charset val="238"/>
      </rPr>
      <t xml:space="preserve">KARMANTYÚ d=90 </t>
    </r>
    <r>
      <rPr>
        <sz val="10"/>
        <color indexed="8"/>
        <rFont val="Arial"/>
        <family val="2"/>
        <charset val="238"/>
      </rPr>
      <t>PE.100, SDR 11</t>
    </r>
  </si>
  <si>
    <r>
      <t xml:space="preserve">Gumizárású karimás </t>
    </r>
    <r>
      <rPr>
        <b/>
        <sz val="10"/>
        <color indexed="8"/>
        <rFont val="Arial"/>
        <family val="2"/>
        <charset val="238"/>
      </rPr>
      <t>E-tolózár</t>
    </r>
    <r>
      <rPr>
        <sz val="10"/>
        <color indexed="8"/>
        <rFont val="Arial"/>
        <family val="2"/>
        <charset val="238"/>
      </rPr>
      <t>, DN 80, (Hawle Nr.4000)</t>
    </r>
  </si>
  <si>
    <r>
      <t>Földfeletti tűzcsap</t>
    </r>
    <r>
      <rPr>
        <sz val="10"/>
        <color indexed="8"/>
        <rFont val="Arial"/>
        <family val="2"/>
        <charset val="238"/>
      </rPr>
      <t xml:space="preserve"> DN 80 1,25 m-es csőtakaráshoz,                              (Hawle KTB. 2B. No.5081)</t>
    </r>
  </si>
  <si>
    <r>
      <t xml:space="preserve">Öv. </t>
    </r>
    <r>
      <rPr>
        <b/>
        <sz val="10"/>
        <color indexed="8"/>
        <rFont val="Arial"/>
        <family val="2"/>
        <charset val="238"/>
      </rPr>
      <t>csapszekrény</t>
    </r>
    <r>
      <rPr>
        <sz val="10"/>
        <color indexed="8"/>
        <rFont val="Arial"/>
        <family val="2"/>
        <charset val="238"/>
      </rPr>
      <t>, betonággyal körülvéve.                                                                               (Hawle No.1650)</t>
    </r>
  </si>
  <si>
    <r>
      <t xml:space="preserve">Teleszkópos </t>
    </r>
    <r>
      <rPr>
        <b/>
        <sz val="10"/>
        <color indexed="8"/>
        <rFont val="Arial"/>
        <family val="2"/>
        <charset val="238"/>
      </rPr>
      <t>beépítési készlet</t>
    </r>
    <r>
      <rPr>
        <sz val="10"/>
        <color indexed="8"/>
        <rFont val="Arial"/>
        <family val="2"/>
        <charset val="238"/>
      </rPr>
      <t xml:space="preserve"> DN 80-as tolózárhoz. (Hawle)</t>
    </r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</si>
  <si>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</si>
  <si>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</si>
  <si>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</si>
  <si>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</si>
  <si>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</si>
  <si>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</si>
  <si>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</si>
  <si>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</si>
  <si>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</si>
  <si>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</si>
  <si>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</si>
  <si>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</si>
  <si>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Költségvetési összesítő</t>
  </si>
  <si>
    <r>
      <t xml:space="preserve">KPE </t>
    </r>
    <r>
      <rPr>
        <sz val="10"/>
        <color indexed="8"/>
        <rFont val="Arial"/>
        <family val="2"/>
        <charset val="238"/>
      </rPr>
      <t xml:space="preserve">(PE 100. P10) </t>
    </r>
    <r>
      <rPr>
        <b/>
        <sz val="10"/>
        <color indexed="8"/>
        <rFont val="Arial"/>
        <family val="2"/>
        <charset val="238"/>
      </rPr>
      <t>nyomócső</t>
    </r>
    <r>
      <rPr>
        <sz val="10"/>
        <color indexed="8"/>
        <rFont val="Arial"/>
        <family val="2"/>
        <charset val="238"/>
      </rPr>
      <t xml:space="preserve"> szerelése földárokban, elektrofittinges kötéssel, V-1-0 jelű gerincvezetéknél és tűzcsap kialakításánál. </t>
    </r>
    <r>
      <rPr>
        <b/>
        <sz val="10"/>
        <color indexed="8"/>
        <rFont val="Arial"/>
        <family val="2"/>
        <charset val="238"/>
      </rPr>
      <t>D 40 x 2,4  (SDR 17)</t>
    </r>
  </si>
  <si>
    <r>
      <t xml:space="preserve">KPE (PE 100. P10) nyomócső szerelése földárokban, belterületi szakaszon, elektrofittinges kötéssel, </t>
    </r>
    <r>
      <rPr>
        <b/>
        <sz val="10"/>
        <color indexed="8"/>
        <rFont val="Arial"/>
        <family val="2"/>
        <charset val="238"/>
      </rPr>
      <t>D 63 x 3,8</t>
    </r>
    <r>
      <rPr>
        <sz val="10"/>
        <color indexed="8"/>
        <rFont val="Arial"/>
        <family val="2"/>
        <charset val="238"/>
      </rPr>
      <t>, (SDR 17).</t>
    </r>
  </si>
  <si>
    <r>
      <t xml:space="preserve">KPE (PE 100, P10) nyomócső szerelése földárokban, belterületi szakaszon, elektrofittinges kötéssel, </t>
    </r>
    <r>
      <rPr>
        <b/>
        <sz val="10"/>
        <color indexed="8"/>
        <rFont val="Arial"/>
        <family val="2"/>
        <charset val="238"/>
      </rPr>
      <t>D 90 x 5,4</t>
    </r>
    <r>
      <rPr>
        <sz val="10"/>
        <color indexed="8"/>
        <rFont val="Arial"/>
        <family val="2"/>
        <charset val="238"/>
      </rPr>
      <t>, (SDR 17).</t>
    </r>
  </si>
  <si>
    <r>
      <t xml:space="preserve">Munkagödör földkiemelése gépi és kiegészítő </t>
    </r>
    <r>
      <rPr>
        <sz val="10"/>
        <rFont val="Arial"/>
        <family val="2"/>
        <charset val="238"/>
      </rPr>
      <t>kézi erővel  közművesített területen rácsatlakozási pontnál.</t>
    </r>
  </si>
  <si>
    <r>
      <t xml:space="preserve">Forgalomkorlátozás </t>
    </r>
    <r>
      <rPr>
        <sz val="11"/>
        <rFont val="Arial"/>
        <family val="2"/>
        <charset val="238"/>
      </rPr>
      <t>biztosítása az építés időszakában.</t>
    </r>
  </si>
  <si>
    <r>
      <t xml:space="preserve">Munkaárok </t>
    </r>
    <r>
      <rPr>
        <b/>
        <sz val="10"/>
        <color indexed="8"/>
        <rFont val="Arial"/>
        <family val="2"/>
        <charset val="238"/>
      </rPr>
      <t>földkiemelése</t>
    </r>
    <r>
      <rPr>
        <sz val="10"/>
        <color indexed="8"/>
        <rFont val="Arial"/>
        <family val="2"/>
        <charset val="238"/>
      </rPr>
      <t xml:space="preserve"> gépi erővel, közműves területen                                                               0,60 m árokszélességgel, 1,30 m leásási mélységig.                                                         Gerinc- és bekötővezeték részére.</t>
    </r>
  </si>
  <si>
    <r>
      <t xml:space="preserve">KPE (PE 100. P16) nyomócső szerelése földárokban, belterületi szakaszon, gerincvezeték részére, elektrofittinges kötéssel,               </t>
    </r>
    <r>
      <rPr>
        <b/>
        <sz val="10"/>
        <color indexed="8"/>
        <rFont val="Arial"/>
        <family val="2"/>
        <charset val="238"/>
      </rPr>
      <t>D 32 x 3,0</t>
    </r>
    <r>
      <rPr>
        <sz val="10"/>
        <color indexed="8"/>
        <rFont val="Arial"/>
        <family val="2"/>
        <charset val="238"/>
      </rPr>
      <t>, (SDR 11).</t>
    </r>
  </si>
  <si>
    <r>
      <t xml:space="preserve">KPE </t>
    </r>
    <r>
      <rPr>
        <sz val="10"/>
        <color indexed="8"/>
        <rFont val="Arial"/>
        <family val="2"/>
        <charset val="238"/>
      </rPr>
      <t xml:space="preserve">(PE 100, P10) </t>
    </r>
    <r>
      <rPr>
        <b/>
        <sz val="10"/>
        <color indexed="8"/>
        <rFont val="Arial"/>
        <family val="2"/>
        <charset val="238"/>
      </rPr>
      <t>nyomócső</t>
    </r>
    <r>
      <rPr>
        <sz val="10"/>
        <color indexed="8"/>
        <rFont val="Arial"/>
        <family val="2"/>
        <charset val="238"/>
      </rPr>
      <t xml:space="preserve"> szerelése földárokban, elektrofittinges kötéssel, tűzcsap kialakításánál. </t>
    </r>
    <r>
      <rPr>
        <b/>
        <sz val="10"/>
        <color indexed="8"/>
        <rFont val="Arial"/>
        <family val="2"/>
        <charset val="238"/>
      </rPr>
      <t>D 90 x 5,4  (SDR 17)</t>
    </r>
  </si>
  <si>
    <r>
      <t xml:space="preserve">Monolit vízzáró </t>
    </r>
    <r>
      <rPr>
        <b/>
        <sz val="10"/>
        <color indexed="8"/>
        <rFont val="Arial"/>
        <family val="2"/>
        <charset val="238"/>
      </rPr>
      <t>vasbetonakna</t>
    </r>
    <r>
      <rPr>
        <sz val="10"/>
        <color indexed="8"/>
        <rFont val="Arial"/>
        <family val="2"/>
        <charset val="238"/>
      </rPr>
      <t xml:space="preserve"> építése, befalazó idomokkal (hálós vasalás, belméret. 1,5 x1,2 x1,6 m), 20 cm falvastagsággal, C20/25 min. betonból, 600 x 600-as KO anyagú fedlappal.</t>
    </r>
  </si>
  <si>
    <r>
      <t xml:space="preserve">Kiszoruló föld és törmelék </t>
    </r>
    <r>
      <rPr>
        <b/>
        <sz val="10"/>
        <color indexed="8"/>
        <rFont val="Arial"/>
        <family val="2"/>
        <charset val="238"/>
      </rPr>
      <t xml:space="preserve">elszállítása </t>
    </r>
    <r>
      <rPr>
        <sz val="10"/>
        <color indexed="8"/>
        <rFont val="Arial"/>
        <family val="2"/>
        <charset val="238"/>
      </rPr>
      <t>5 km-en belüli távolságra.  Lerakói díjjal.</t>
    </r>
  </si>
  <si>
    <t xml:space="preserve">KPE  E  kötőgyűrű (hegtoldat), D. 90.       </t>
  </si>
  <si>
    <r>
      <t xml:space="preserve">Acélbetétes PP </t>
    </r>
    <r>
      <rPr>
        <b/>
        <sz val="10"/>
        <color indexed="8"/>
        <rFont val="Arial"/>
        <family val="2"/>
        <charset val="238"/>
      </rPr>
      <t>FL</t>
    </r>
    <r>
      <rPr>
        <sz val="10"/>
        <color indexed="8"/>
        <rFont val="Arial"/>
        <family val="2"/>
        <charset val="238"/>
      </rPr>
      <t xml:space="preserve">  </t>
    </r>
    <r>
      <rPr>
        <b/>
        <sz val="10"/>
        <color indexed="8"/>
        <rFont val="Arial"/>
        <family val="2"/>
        <charset val="238"/>
      </rPr>
      <t>lazakarima</t>
    </r>
    <r>
      <rPr>
        <sz val="10"/>
        <color indexed="8"/>
        <rFont val="Arial"/>
        <family val="2"/>
        <charset val="238"/>
      </rPr>
      <t xml:space="preserve">, D. 90.  </t>
    </r>
  </si>
  <si>
    <r>
      <t xml:space="preserve">KPE  EF </t>
    </r>
    <r>
      <rPr>
        <b/>
        <sz val="10"/>
        <color indexed="8"/>
        <rFont val="Arial"/>
        <family val="2"/>
        <charset val="238"/>
      </rPr>
      <t xml:space="preserve">KARMANTYÚ d=63 </t>
    </r>
    <r>
      <rPr>
        <sz val="10"/>
        <color indexed="8"/>
        <rFont val="Arial"/>
        <family val="2"/>
        <charset val="238"/>
      </rPr>
      <t>PE.100, SDR 11</t>
    </r>
  </si>
  <si>
    <r>
      <t xml:space="preserve">Acélbetétes PP </t>
    </r>
    <r>
      <rPr>
        <b/>
        <sz val="10"/>
        <color indexed="8"/>
        <rFont val="Arial"/>
        <family val="2"/>
        <charset val="238"/>
      </rPr>
      <t>FL</t>
    </r>
    <r>
      <rPr>
        <sz val="10"/>
        <color indexed="8"/>
        <rFont val="Arial"/>
        <family val="2"/>
        <charset val="238"/>
      </rPr>
      <t xml:space="preserve">  </t>
    </r>
    <r>
      <rPr>
        <b/>
        <sz val="10"/>
        <color indexed="8"/>
        <rFont val="Arial"/>
        <family val="2"/>
        <charset val="238"/>
      </rPr>
      <t>lazakarima</t>
    </r>
    <r>
      <rPr>
        <sz val="10"/>
        <color indexed="8"/>
        <rFont val="Arial"/>
        <family val="2"/>
        <charset val="238"/>
      </rPr>
      <t>, D. 63</t>
    </r>
  </si>
  <si>
    <t xml:space="preserve">KPE  E  kötőgyűrű (hegtoldat), D.63.       </t>
  </si>
  <si>
    <r>
      <rPr>
        <b/>
        <sz val="10"/>
        <rFont val="Arial"/>
        <family val="2"/>
        <charset val="238"/>
      </rPr>
      <t>Megfuróidom</t>
    </r>
    <r>
      <rPr>
        <sz val="10"/>
        <rFont val="Arial"/>
        <family val="2"/>
        <charset val="238"/>
      </rPr>
      <t xml:space="preserve"> + karmantyu, DAA kit, 90/63,    Frialen</t>
    </r>
  </si>
  <si>
    <r>
      <t>C</t>
    </r>
    <r>
      <rPr>
        <b/>
        <sz val="10"/>
        <rFont val="Arial"/>
        <family val="2"/>
        <charset val="238"/>
      </rPr>
      <t xml:space="preserve">satlakoztatás </t>
    </r>
    <r>
      <rPr>
        <sz val="10"/>
        <rFont val="Arial"/>
        <family val="2"/>
        <charset val="238"/>
      </rPr>
      <t>a meglévő, NA 300-as ac, vezetékhez. (Üzemeltető, anyagok külön tételben költségelve).</t>
    </r>
  </si>
  <si>
    <r>
      <t xml:space="preserve">HYMAX tok-karima univerzális csőbilincs, tip.879,                          </t>
    </r>
    <r>
      <rPr>
        <b/>
        <sz val="11"/>
        <rFont val="Calibri"/>
        <family val="2"/>
        <charset val="238"/>
        <scheme val="minor"/>
      </rPr>
      <t xml:space="preserve">NA 300   </t>
    </r>
    <r>
      <rPr>
        <sz val="11"/>
        <rFont val="Calibri"/>
        <family val="2"/>
        <charset val="238"/>
        <scheme val="minor"/>
      </rPr>
      <t>(315 - 347 mm)</t>
    </r>
  </si>
  <si>
    <t>Öv. epoxi bevonatú 3 karimás NA 300/300-as "T" idom.</t>
  </si>
  <si>
    <r>
      <t xml:space="preserve">Gumizárású karimás </t>
    </r>
    <r>
      <rPr>
        <b/>
        <sz val="11"/>
        <rFont val="Calibri"/>
        <family val="2"/>
        <charset val="238"/>
        <scheme val="minor"/>
      </rPr>
      <t>E-tolózár</t>
    </r>
    <r>
      <rPr>
        <sz val="11"/>
        <rFont val="Calibri"/>
        <family val="2"/>
        <charset val="238"/>
        <scheme val="minor"/>
      </rPr>
      <t xml:space="preserve">, </t>
    </r>
    <r>
      <rPr>
        <b/>
        <sz val="11"/>
        <rFont val="Calibri"/>
        <family val="2"/>
        <charset val="238"/>
        <scheme val="minor"/>
      </rPr>
      <t>DN 50</t>
    </r>
    <r>
      <rPr>
        <sz val="11"/>
        <rFont val="Calibri"/>
        <family val="2"/>
        <charset val="238"/>
        <scheme val="minor"/>
      </rPr>
      <t>,                                        (Hawle Nr.4000)</t>
    </r>
  </si>
  <si>
    <t>Visszacsapószelep karimás, NA 50</t>
  </si>
  <si>
    <t>Gumikompenzátor karimás, NA 50</t>
  </si>
  <si>
    <t>Karimás ultrahangos OCTAVE vízóra NA 50</t>
  </si>
  <si>
    <t>KPE "EF" könyök 90 fokos, D. 63.as, PE.100, SDR.11.</t>
  </si>
  <si>
    <t>KPE "EF" szűkítős "T" idom, D. 63/40, PE.100, SDR.11.</t>
  </si>
  <si>
    <t>KPE "EF" szűkítős "T" idom, D. 40/32, PE.100, SDR.11.</t>
  </si>
  <si>
    <t>KPE "EF" szűkítő  idom, D. 63/32, PE.100, SDR.11.</t>
  </si>
  <si>
    <t>KPE "EF" szűkítő  idom, D. 63/40, PE.100, SDR.11.</t>
  </si>
  <si>
    <t>KPE "EF" szűkítő  idom, D. 40/32, PE.100, SDR.11.</t>
  </si>
  <si>
    <t>KPE "EF" könyök 90 fokos, D. 32-es, PE.100, SDR.11.</t>
  </si>
  <si>
    <t>KPE "EF" könyök 90 fokos, D. 40-es, PE.100, SDR.11.</t>
  </si>
  <si>
    <r>
      <t xml:space="preserve">KPE  EF </t>
    </r>
    <r>
      <rPr>
        <b/>
        <sz val="10"/>
        <color indexed="8"/>
        <rFont val="Arial"/>
        <family val="2"/>
        <charset val="238"/>
      </rPr>
      <t xml:space="preserve">KARMANTYÚ d=32 </t>
    </r>
    <r>
      <rPr>
        <sz val="10"/>
        <color indexed="8"/>
        <rFont val="Arial"/>
        <family val="2"/>
        <charset val="238"/>
      </rPr>
      <t>PE.100, SDR 11.  (épületből kiálló csővezeték összekötéséhez).</t>
    </r>
  </si>
  <si>
    <r>
      <t xml:space="preserve">KPE  EF </t>
    </r>
    <r>
      <rPr>
        <b/>
        <sz val="10"/>
        <color indexed="8"/>
        <rFont val="Arial"/>
        <family val="2"/>
        <charset val="238"/>
      </rPr>
      <t xml:space="preserve">KARMANTYÚ d=40 </t>
    </r>
    <r>
      <rPr>
        <sz val="10"/>
        <color indexed="8"/>
        <rFont val="Arial"/>
        <family val="2"/>
        <charset val="238"/>
      </rPr>
      <t>PE.100, SDR 11.  (épületből kiálló csővezeték összekötéséhez).</t>
    </r>
  </si>
  <si>
    <t>Önkormányzati utak és járdák helyreállítása a kezelői hozzájárulásban megadottak szerint.</t>
  </si>
  <si>
    <t>Önkormányzati út melletti padka helyreállítása változó szélességben (60-60 cm ), 15 cm vastag murvából.</t>
  </si>
  <si>
    <r>
      <t xml:space="preserve">Bekötések építése: </t>
    </r>
    <r>
      <rPr>
        <b/>
        <sz val="10"/>
        <rFont val="Arial"/>
        <family val="2"/>
        <charset val="238"/>
      </rPr>
      <t xml:space="preserve">KG-PVC SN8 min. csatornacső </t>
    </r>
    <r>
      <rPr>
        <sz val="10"/>
        <rFont val="Arial"/>
        <family val="2"/>
        <charset val="238"/>
      </rPr>
      <t>szerelése földárokban, tokos kötéssel</t>
    </r>
    <r>
      <rPr>
        <b/>
        <sz val="10"/>
        <rFont val="Arial"/>
        <family val="2"/>
        <charset val="238"/>
      </rPr>
      <t>, D125 mm méretben</t>
    </r>
  </si>
  <si>
    <t>Munkagödör kiemelése gépi erővel közmű nélküli területen beton tisztítóakna részére.</t>
  </si>
  <si>
    <r>
      <rPr>
        <b/>
        <sz val="10"/>
        <rFont val="Arial"/>
        <family val="2"/>
        <charset val="238"/>
      </rPr>
      <t>Tisztítóakna</t>
    </r>
    <r>
      <rPr>
        <sz val="10"/>
        <rFont val="Arial"/>
        <family val="2"/>
        <charset val="238"/>
      </rPr>
      <t xml:space="preserve"> építése előregyártott betonelemekből ø 1,0 m kamra mérettel, 1,01 m mélységgel, 100/60 cm-es aknaszűkítővel és 600 mm-es nehéz öv. aknafedlappal.</t>
    </r>
  </si>
  <si>
    <r>
      <t>D400-as</t>
    </r>
    <r>
      <rPr>
        <b/>
        <sz val="10"/>
        <rFont val="Arial"/>
        <family val="2"/>
        <charset val="238"/>
      </rPr>
      <t xml:space="preserve"> tisztítóakna</t>
    </r>
    <r>
      <rPr>
        <sz val="10"/>
        <rFont val="Arial"/>
        <family val="2"/>
        <charset val="238"/>
      </rPr>
      <t xml:space="preserve"> építése DN200-as vezetéken műanyag idomokból 0,96 m mélységgel. (CAPA200/400/200-as fenékidom, D.400-as felálló 1,0 m-es KG-PVC csővel, körülbetonozott 400 kn-os öv. D425-ös fedlappal.</t>
    </r>
  </si>
  <si>
    <r>
      <rPr>
        <b/>
        <sz val="10"/>
        <rFont val="Arial"/>
        <family val="2"/>
        <charset val="238"/>
      </rPr>
      <t>Tisztítóakna</t>
    </r>
    <r>
      <rPr>
        <sz val="10"/>
        <rFont val="Arial"/>
        <family val="2"/>
        <charset val="238"/>
      </rPr>
      <t xml:space="preserve"> építése </t>
    </r>
    <r>
      <rPr>
        <b/>
        <sz val="10"/>
        <rFont val="Arial"/>
        <family val="2"/>
        <charset val="238"/>
      </rPr>
      <t xml:space="preserve">DN 110-es </t>
    </r>
    <r>
      <rPr>
        <sz val="10"/>
        <rFont val="Arial"/>
        <family val="2"/>
        <charset val="238"/>
      </rPr>
      <t xml:space="preserve">bekötővezetéken műanyag idomokból 0,75-0,80 m mélységek között. (PP aknafenékelem </t>
    </r>
    <r>
      <rPr>
        <b/>
        <sz val="10"/>
        <rFont val="Arial"/>
        <family val="2"/>
        <charset val="238"/>
      </rPr>
      <t>balos</t>
    </r>
    <r>
      <rPr>
        <sz val="10"/>
        <rFont val="Arial"/>
        <family val="2"/>
        <charset val="238"/>
      </rPr>
      <t xml:space="preserve"> elágazással </t>
    </r>
    <r>
      <rPr>
        <b/>
        <sz val="11"/>
        <rFont val="Arial"/>
        <family val="2"/>
        <charset val="238"/>
      </rPr>
      <t>110/300/110</t>
    </r>
    <r>
      <rPr>
        <sz val="10"/>
        <rFont val="Arial"/>
        <family val="2"/>
        <charset val="238"/>
      </rPr>
      <t xml:space="preserve">-ös </t>
    </r>
    <r>
      <rPr>
        <b/>
        <sz val="10"/>
        <rFont val="Arial"/>
        <family val="2"/>
        <charset val="238"/>
      </rPr>
      <t>CAF1113</t>
    </r>
    <r>
      <rPr>
        <sz val="10"/>
        <rFont val="Arial"/>
        <family val="2"/>
        <charset val="238"/>
      </rPr>
      <t xml:space="preserve">, D.300-as felálló 1,0 m-es KG-PVC csőv, CAO20 körülbetonozott </t>
    </r>
    <r>
      <rPr>
        <b/>
        <sz val="10"/>
        <rFont val="Arial"/>
        <family val="2"/>
        <charset val="238"/>
      </rPr>
      <t>D325-ös öv. fedlap</t>
    </r>
    <r>
      <rPr>
        <sz val="10"/>
        <rFont val="Arial"/>
        <family val="2"/>
        <charset val="238"/>
      </rPr>
      <t xml:space="preserve">.)  </t>
    </r>
  </si>
  <si>
    <r>
      <rPr>
        <b/>
        <sz val="10"/>
        <rFont val="Arial"/>
        <family val="2"/>
        <charset val="238"/>
      </rPr>
      <t>Tisztítóakna</t>
    </r>
    <r>
      <rPr>
        <sz val="10"/>
        <rFont val="Arial"/>
        <family val="2"/>
        <charset val="238"/>
      </rPr>
      <t xml:space="preserve"> építése </t>
    </r>
    <r>
      <rPr>
        <b/>
        <sz val="10"/>
        <rFont val="Arial"/>
        <family val="2"/>
        <charset val="238"/>
      </rPr>
      <t xml:space="preserve">DN 125-ös </t>
    </r>
    <r>
      <rPr>
        <sz val="10"/>
        <rFont val="Arial"/>
        <family val="2"/>
        <charset val="238"/>
      </rPr>
      <t xml:space="preserve">bekötővezetéken műanyag idomokból 0,75-0,85 m mélységek között. (PP aknafenékelem </t>
    </r>
    <r>
      <rPr>
        <b/>
        <sz val="10"/>
        <rFont val="Arial"/>
        <family val="2"/>
        <charset val="238"/>
      </rPr>
      <t>balos</t>
    </r>
    <r>
      <rPr>
        <sz val="10"/>
        <rFont val="Arial"/>
        <family val="2"/>
        <charset val="238"/>
      </rPr>
      <t xml:space="preserve"> elágazással </t>
    </r>
    <r>
      <rPr>
        <b/>
        <sz val="11"/>
        <rFont val="Arial"/>
        <family val="2"/>
        <charset val="238"/>
      </rPr>
      <t>125/300/125</t>
    </r>
    <r>
      <rPr>
        <sz val="10"/>
        <rFont val="Arial"/>
        <family val="2"/>
        <charset val="238"/>
      </rPr>
      <t xml:space="preserve">-ös </t>
    </r>
    <r>
      <rPr>
        <b/>
        <sz val="10"/>
        <rFont val="Arial"/>
        <family val="2"/>
        <charset val="238"/>
      </rPr>
      <t>CAF1123</t>
    </r>
    <r>
      <rPr>
        <sz val="10"/>
        <rFont val="Arial"/>
        <family val="2"/>
        <charset val="238"/>
      </rPr>
      <t xml:space="preserve">, D.300-as felálló 1,0 m-es KG-PVC csőv, CAO20 körülbetonozott </t>
    </r>
    <r>
      <rPr>
        <b/>
        <sz val="10"/>
        <rFont val="Arial"/>
        <family val="2"/>
        <charset val="238"/>
      </rPr>
      <t>D325-ös öv. fedlap</t>
    </r>
    <r>
      <rPr>
        <sz val="10"/>
        <rFont val="Arial"/>
        <family val="2"/>
        <charset val="238"/>
      </rPr>
      <t xml:space="preserve">.)  </t>
    </r>
  </si>
  <si>
    <r>
      <t xml:space="preserve">KGB ív, </t>
    </r>
    <r>
      <rPr>
        <b/>
        <sz val="10"/>
        <rFont val="Arial"/>
        <family val="2"/>
        <charset val="238"/>
      </rPr>
      <t>45 fokos</t>
    </r>
    <r>
      <rPr>
        <sz val="10"/>
        <rFont val="Arial"/>
        <family val="2"/>
        <charset val="238"/>
      </rPr>
      <t xml:space="preserve">,  DN </t>
    </r>
    <r>
      <rPr>
        <b/>
        <sz val="10"/>
        <rFont val="Arial"/>
        <family val="2"/>
        <charset val="238"/>
      </rPr>
      <t>200</t>
    </r>
  </si>
  <si>
    <r>
      <t xml:space="preserve">KGB ív, </t>
    </r>
    <r>
      <rPr>
        <b/>
        <sz val="10"/>
        <rFont val="Arial"/>
        <family val="2"/>
        <charset val="238"/>
      </rPr>
      <t>45 fokos</t>
    </r>
    <r>
      <rPr>
        <sz val="10"/>
        <rFont val="Arial"/>
        <family val="2"/>
        <charset val="238"/>
      </rPr>
      <t xml:space="preserve">,  DN </t>
    </r>
    <r>
      <rPr>
        <b/>
        <sz val="10"/>
        <rFont val="Arial"/>
        <family val="2"/>
        <charset val="238"/>
      </rPr>
      <t>110</t>
    </r>
  </si>
  <si>
    <r>
      <t xml:space="preserve">KGMT </t>
    </r>
    <r>
      <rPr>
        <b/>
        <sz val="10"/>
        <rFont val="Arial"/>
        <family val="2"/>
        <charset val="238"/>
      </rPr>
      <t>toklezáró</t>
    </r>
    <r>
      <rPr>
        <sz val="10"/>
        <rFont val="Arial"/>
        <family val="2"/>
        <charset val="238"/>
      </rPr>
      <t xml:space="preserve"> idom beépítése tisztítóaknák nem funkcionáló elágazásainál</t>
    </r>
    <r>
      <rPr>
        <b/>
        <sz val="10"/>
        <rFont val="Arial"/>
        <family val="2"/>
        <charset val="238"/>
      </rPr>
      <t xml:space="preserve"> DN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110</t>
    </r>
  </si>
  <si>
    <r>
      <t xml:space="preserve">KGMT </t>
    </r>
    <r>
      <rPr>
        <b/>
        <sz val="10"/>
        <rFont val="Arial"/>
        <family val="2"/>
        <charset val="238"/>
      </rPr>
      <t xml:space="preserve">toklezáró </t>
    </r>
    <r>
      <rPr>
        <sz val="10"/>
        <rFont val="Arial"/>
        <family val="2"/>
        <charset val="238"/>
      </rPr>
      <t>idom beépítése tisztítóaknák nem funkcionáló elágazásainál</t>
    </r>
    <r>
      <rPr>
        <b/>
        <sz val="10"/>
        <rFont val="Arial"/>
        <family val="2"/>
        <charset val="238"/>
      </rPr>
      <t xml:space="preserve"> DN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125</t>
    </r>
  </si>
  <si>
    <r>
      <t>Átadási</t>
    </r>
    <r>
      <rPr>
        <sz val="10"/>
        <rFont val="Arial"/>
        <family val="2"/>
        <charset val="238"/>
      </rPr>
      <t xml:space="preserve"> dokumentáció összeállítása</t>
    </r>
  </si>
  <si>
    <r>
      <t xml:space="preserve">Önkormányzat kezelésében lévő utak,  </t>
    </r>
    <r>
      <rPr>
        <b/>
        <sz val="11"/>
        <rFont val="Arial"/>
        <family val="2"/>
        <charset val="238"/>
      </rPr>
      <t>bontás</t>
    </r>
    <r>
      <rPr>
        <sz val="11"/>
        <rFont val="Arial"/>
        <family val="2"/>
        <charset val="238"/>
      </rPr>
      <t>a.     (Aszfaltos felületű burkolat,  35-45 cm vtg).</t>
    </r>
  </si>
  <si>
    <r>
      <t xml:space="preserve">KPE P10 (PE 100) nyomócső szerelése földárokban elektrofittinges kötéssel, </t>
    </r>
    <r>
      <rPr>
        <b/>
        <sz val="10"/>
        <color indexed="8"/>
        <rFont val="Arial"/>
        <family val="2"/>
        <charset val="238"/>
      </rPr>
      <t>bekötéseknél</t>
    </r>
    <r>
      <rPr>
        <sz val="10"/>
        <color indexed="8"/>
        <rFont val="Arial"/>
        <family val="2"/>
        <charset val="238"/>
      </rPr>
      <t xml:space="preserve"> D 32-es. (SDR 11)</t>
    </r>
  </si>
  <si>
    <t>KPE "EF" könyök 45 fokos, D. 32-es, PE.100, SDR.11.</t>
  </si>
  <si>
    <t>KPE "EF" egál "T" idom, D. 63/63, PE.100, SDR.11.</t>
  </si>
  <si>
    <r>
      <t xml:space="preserve">Karimás </t>
    </r>
    <r>
      <rPr>
        <b/>
        <sz val="11"/>
        <rFont val="Calibri"/>
        <family val="2"/>
        <charset val="238"/>
        <scheme val="minor"/>
      </rPr>
      <t>talpas könyök</t>
    </r>
    <r>
      <rPr>
        <sz val="11"/>
        <rFont val="Calibri"/>
        <family val="2"/>
        <charset val="238"/>
        <scheme val="minor"/>
      </rPr>
      <t xml:space="preserve"> DN 100, (Hawle </t>
    </r>
    <r>
      <rPr>
        <b/>
        <sz val="11"/>
        <rFont val="Calibri"/>
        <family val="2"/>
        <charset val="238"/>
        <scheme val="minor"/>
      </rPr>
      <t>EN-KPE idom</t>
    </r>
    <r>
      <rPr>
        <sz val="11"/>
        <rFont val="Calibri"/>
        <family val="2"/>
        <charset val="238"/>
        <scheme val="minor"/>
      </rPr>
      <t>)</t>
    </r>
  </si>
  <si>
    <t>Munkaárok kétoldali hézagos dúcolása cca. 35 m hosszban.</t>
  </si>
  <si>
    <r>
      <t>Gerincvezeték építése:</t>
    </r>
    <r>
      <rPr>
        <b/>
        <sz val="10"/>
        <rFont val="Arial"/>
        <family val="2"/>
        <charset val="238"/>
      </rPr>
      <t xml:space="preserve"> KG-PVC SN8 min. csatornacső </t>
    </r>
    <r>
      <rPr>
        <sz val="10"/>
        <rFont val="Arial"/>
        <family val="2"/>
        <charset val="238"/>
      </rPr>
      <t>szerelése földárokban, tokos kötéssel</t>
    </r>
    <r>
      <rPr>
        <b/>
        <sz val="10"/>
        <rFont val="Arial"/>
        <family val="2"/>
        <charset val="238"/>
      </rPr>
      <t>, D200 mm méretben</t>
    </r>
  </si>
  <si>
    <r>
      <rPr>
        <b/>
        <sz val="10"/>
        <rFont val="Arial"/>
        <family val="2"/>
        <charset val="238"/>
      </rPr>
      <t>Tisztítóakna</t>
    </r>
    <r>
      <rPr>
        <sz val="10"/>
        <rFont val="Arial"/>
        <family val="2"/>
        <charset val="238"/>
      </rPr>
      <t xml:space="preserve"> építése </t>
    </r>
    <r>
      <rPr>
        <b/>
        <sz val="10"/>
        <rFont val="Arial"/>
        <family val="2"/>
        <charset val="238"/>
      </rPr>
      <t xml:space="preserve">DN 160-as </t>
    </r>
    <r>
      <rPr>
        <sz val="10"/>
        <rFont val="Arial"/>
        <family val="2"/>
        <charset val="238"/>
      </rPr>
      <t xml:space="preserve">bekötővezetéken műanyag idomokból 0,75-0,95 m mélységek között. (PP aknafenékelem </t>
    </r>
    <r>
      <rPr>
        <b/>
        <sz val="10"/>
        <rFont val="Arial"/>
        <family val="2"/>
        <charset val="238"/>
      </rPr>
      <t>jobbos</t>
    </r>
    <r>
      <rPr>
        <sz val="10"/>
        <rFont val="Arial"/>
        <family val="2"/>
        <charset val="238"/>
      </rPr>
      <t xml:space="preserve"> elágazással </t>
    </r>
    <r>
      <rPr>
        <b/>
        <sz val="11"/>
        <rFont val="Arial"/>
        <family val="2"/>
        <charset val="238"/>
      </rPr>
      <t>160/300/160</t>
    </r>
    <r>
      <rPr>
        <sz val="10"/>
        <rFont val="Arial"/>
        <family val="2"/>
        <charset val="238"/>
      </rPr>
      <t xml:space="preserve">-as </t>
    </r>
    <r>
      <rPr>
        <b/>
        <sz val="10"/>
        <rFont val="Arial"/>
        <family val="2"/>
        <charset val="238"/>
      </rPr>
      <t>CAF4163</t>
    </r>
    <r>
      <rPr>
        <sz val="10"/>
        <rFont val="Arial"/>
        <family val="2"/>
        <charset val="238"/>
      </rPr>
      <t xml:space="preserve">, D.300-as felálló 1,0 m-es KG-PVC cső, CAO20 körülbetonozott </t>
    </r>
    <r>
      <rPr>
        <b/>
        <sz val="10"/>
        <rFont val="Arial"/>
        <family val="2"/>
        <charset val="238"/>
      </rPr>
      <t>D325-ös öv. fedlap</t>
    </r>
    <r>
      <rPr>
        <sz val="10"/>
        <rFont val="Arial"/>
        <family val="2"/>
        <charset val="238"/>
      </rPr>
      <t xml:space="preserve">.)  </t>
    </r>
  </si>
  <si>
    <r>
      <rPr>
        <b/>
        <sz val="10"/>
        <rFont val="Arial"/>
        <family val="2"/>
        <charset val="238"/>
      </rPr>
      <t>Tisztítóakna</t>
    </r>
    <r>
      <rPr>
        <sz val="10"/>
        <rFont val="Arial"/>
        <family val="2"/>
        <charset val="238"/>
      </rPr>
      <t xml:space="preserve"> építése DN </t>
    </r>
    <r>
      <rPr>
        <b/>
        <sz val="10"/>
        <rFont val="Arial"/>
        <family val="2"/>
        <charset val="238"/>
      </rPr>
      <t xml:space="preserve">160-as </t>
    </r>
    <r>
      <rPr>
        <sz val="10"/>
        <rFont val="Arial"/>
        <family val="2"/>
        <charset val="238"/>
      </rPr>
      <t xml:space="preserve">bekötővezetéken műanyag idomokból 0,75-0,95 m mélységek között. (PP aknafenékelem </t>
    </r>
    <r>
      <rPr>
        <b/>
        <sz val="10"/>
        <rFont val="Arial"/>
        <family val="2"/>
        <charset val="238"/>
      </rPr>
      <t>balos</t>
    </r>
    <r>
      <rPr>
        <sz val="10"/>
        <rFont val="Arial"/>
        <family val="2"/>
        <charset val="238"/>
      </rPr>
      <t xml:space="preserve"> elágazással </t>
    </r>
    <r>
      <rPr>
        <b/>
        <sz val="11"/>
        <rFont val="Arial"/>
        <family val="2"/>
        <charset val="238"/>
      </rPr>
      <t>160/300/160</t>
    </r>
    <r>
      <rPr>
        <sz val="10"/>
        <rFont val="Arial"/>
        <family val="2"/>
        <charset val="238"/>
      </rPr>
      <t xml:space="preserve">-as </t>
    </r>
    <r>
      <rPr>
        <b/>
        <sz val="10"/>
        <rFont val="Arial"/>
        <family val="2"/>
        <charset val="238"/>
      </rPr>
      <t>CAF3163</t>
    </r>
    <r>
      <rPr>
        <sz val="10"/>
        <rFont val="Arial"/>
        <family val="2"/>
        <charset val="238"/>
      </rPr>
      <t xml:space="preserve">, D.300-as felálló 1,0 m-es KG-PVC cső, CAO20 körülbetonozott </t>
    </r>
    <r>
      <rPr>
        <b/>
        <sz val="10"/>
        <rFont val="Arial"/>
        <family val="2"/>
        <charset val="238"/>
      </rPr>
      <t>D325-ös öv. fedlap</t>
    </r>
    <r>
      <rPr>
        <sz val="10"/>
        <rFont val="Arial"/>
        <family val="2"/>
        <charset val="238"/>
      </rPr>
      <t xml:space="preserve">.)  </t>
    </r>
  </si>
  <si>
    <r>
      <rPr>
        <b/>
        <sz val="10"/>
        <rFont val="Arial"/>
        <family val="2"/>
        <charset val="238"/>
      </rPr>
      <t>Tisztítóakna</t>
    </r>
    <r>
      <rPr>
        <sz val="10"/>
        <rFont val="Arial"/>
        <family val="2"/>
        <charset val="238"/>
      </rPr>
      <t xml:space="preserve"> építése </t>
    </r>
    <r>
      <rPr>
        <b/>
        <sz val="10"/>
        <rFont val="Arial"/>
        <family val="2"/>
        <charset val="238"/>
      </rPr>
      <t>DN 160-as</t>
    </r>
    <r>
      <rPr>
        <sz val="10"/>
        <rFont val="Arial"/>
        <family val="2"/>
        <charset val="238"/>
      </rPr>
      <t xml:space="preserve"> bekötővezetéken műanyag idomokból 0,75-0,95 m mélységek között. (PP aknafenékelem </t>
    </r>
    <r>
      <rPr>
        <b/>
        <sz val="10"/>
        <rFont val="Arial"/>
        <family val="2"/>
        <charset val="238"/>
      </rPr>
      <t>kettős</t>
    </r>
    <r>
      <rPr>
        <sz val="10"/>
        <rFont val="Arial"/>
        <family val="2"/>
        <charset val="238"/>
      </rPr>
      <t xml:space="preserve"> elágazással </t>
    </r>
    <r>
      <rPr>
        <b/>
        <sz val="11"/>
        <rFont val="Arial"/>
        <family val="2"/>
        <charset val="238"/>
      </rPr>
      <t>160/300/160</t>
    </r>
    <r>
      <rPr>
        <sz val="10"/>
        <rFont val="Arial"/>
        <family val="2"/>
        <charset val="238"/>
      </rPr>
      <t xml:space="preserve">-as </t>
    </r>
    <r>
      <rPr>
        <b/>
        <sz val="10"/>
        <rFont val="Arial"/>
        <family val="2"/>
        <charset val="238"/>
      </rPr>
      <t>CAF2163</t>
    </r>
    <r>
      <rPr>
        <sz val="10"/>
        <rFont val="Arial"/>
        <family val="2"/>
        <charset val="238"/>
      </rPr>
      <t xml:space="preserve">, D.300-as felálló 1,0 m-es KG-PVC cső, CAO20 körülbetonozott </t>
    </r>
    <r>
      <rPr>
        <b/>
        <sz val="10"/>
        <rFont val="Arial"/>
        <family val="2"/>
        <charset val="238"/>
      </rPr>
      <t>D325-ös öv. fedlap</t>
    </r>
    <r>
      <rPr>
        <sz val="10"/>
        <rFont val="Arial"/>
        <family val="2"/>
        <charset val="238"/>
      </rPr>
      <t xml:space="preserve">.)  </t>
    </r>
  </si>
  <si>
    <r>
      <rPr>
        <b/>
        <sz val="10"/>
        <rFont val="Arial"/>
        <family val="2"/>
        <charset val="238"/>
      </rPr>
      <t>Tisztítóakna</t>
    </r>
    <r>
      <rPr>
        <sz val="10"/>
        <rFont val="Arial"/>
        <family val="2"/>
        <charset val="238"/>
      </rPr>
      <t xml:space="preserve"> építése </t>
    </r>
    <r>
      <rPr>
        <b/>
        <sz val="10"/>
        <rFont val="Arial"/>
        <family val="2"/>
        <charset val="238"/>
      </rPr>
      <t xml:space="preserve">DN 110-es </t>
    </r>
    <r>
      <rPr>
        <sz val="10"/>
        <rFont val="Arial"/>
        <family val="2"/>
        <charset val="238"/>
      </rPr>
      <t xml:space="preserve">bekötővezetéken műanyag idomokból 0,75-0,80 m mélységek között. (PP aknafenékelem </t>
    </r>
    <r>
      <rPr>
        <b/>
        <sz val="10"/>
        <rFont val="Arial"/>
        <family val="2"/>
        <charset val="238"/>
      </rPr>
      <t>jobbos</t>
    </r>
    <r>
      <rPr>
        <sz val="10"/>
        <rFont val="Arial"/>
        <family val="2"/>
        <charset val="238"/>
      </rPr>
      <t xml:space="preserve"> elágazással </t>
    </r>
    <r>
      <rPr>
        <b/>
        <sz val="11"/>
        <rFont val="Arial"/>
        <family val="2"/>
        <charset val="238"/>
      </rPr>
      <t>110/300/110</t>
    </r>
    <r>
      <rPr>
        <sz val="10"/>
        <rFont val="Arial"/>
        <family val="2"/>
        <charset val="238"/>
      </rPr>
      <t xml:space="preserve">-ös </t>
    </r>
    <r>
      <rPr>
        <b/>
        <sz val="10"/>
        <rFont val="Arial"/>
        <family val="2"/>
        <charset val="238"/>
      </rPr>
      <t>CAF1113</t>
    </r>
    <r>
      <rPr>
        <sz val="10"/>
        <rFont val="Arial"/>
        <family val="2"/>
        <charset val="238"/>
      </rPr>
      <t xml:space="preserve">, D.300-as felálló 1,0 m-es KG-PVC cső, CAO20 körülbetonozott </t>
    </r>
    <r>
      <rPr>
        <b/>
        <sz val="10"/>
        <rFont val="Arial"/>
        <family val="2"/>
        <charset val="238"/>
      </rPr>
      <t>D325-ös öv. fedlap</t>
    </r>
    <r>
      <rPr>
        <sz val="10"/>
        <rFont val="Arial"/>
        <family val="2"/>
        <charset val="238"/>
      </rPr>
      <t xml:space="preserve">.)  </t>
    </r>
  </si>
  <si>
    <r>
      <t xml:space="preserve">KGR csatorna </t>
    </r>
    <r>
      <rPr>
        <b/>
        <sz val="10"/>
        <color theme="1"/>
        <rFont val="Arial"/>
        <family val="2"/>
        <charset val="238"/>
      </rPr>
      <t>szűkítő idom</t>
    </r>
    <r>
      <rPr>
        <sz val="10"/>
        <color theme="1"/>
        <rFont val="Arial"/>
        <family val="2"/>
        <charset val="238"/>
      </rPr>
      <t xml:space="preserve"> beépítése tisztítókánk elött illetve után, </t>
    </r>
    <r>
      <rPr>
        <b/>
        <sz val="10"/>
        <color theme="1"/>
        <rFont val="Arial"/>
        <family val="2"/>
        <charset val="238"/>
      </rPr>
      <t>NA 200/160</t>
    </r>
    <r>
      <rPr>
        <sz val="10"/>
        <color theme="1"/>
        <rFont val="Arial"/>
        <family val="2"/>
        <charset val="238"/>
      </rPr>
      <t>.</t>
    </r>
  </si>
  <si>
    <r>
      <t>KGR csatorna</t>
    </r>
    <r>
      <rPr>
        <b/>
        <sz val="10"/>
        <rFont val="Arial"/>
        <family val="2"/>
        <charset val="238"/>
      </rPr>
      <t xml:space="preserve"> szűkítő </t>
    </r>
    <r>
      <rPr>
        <sz val="10"/>
        <rFont val="Arial"/>
        <family val="2"/>
        <charset val="238"/>
      </rPr>
      <t xml:space="preserve">idom beépítése tisztítókánk elött illetve után, </t>
    </r>
    <r>
      <rPr>
        <b/>
        <sz val="10"/>
        <rFont val="Arial"/>
        <family val="2"/>
        <charset val="238"/>
      </rPr>
      <t>NA 160/110</t>
    </r>
    <r>
      <rPr>
        <sz val="10"/>
        <rFont val="Arial"/>
        <family val="2"/>
        <charset val="238"/>
      </rPr>
      <t>..</t>
    </r>
  </si>
  <si>
    <r>
      <t xml:space="preserve">KGR csatorna </t>
    </r>
    <r>
      <rPr>
        <b/>
        <sz val="10"/>
        <rFont val="Arial"/>
        <family val="2"/>
        <charset val="238"/>
      </rPr>
      <t>szűkítő</t>
    </r>
    <r>
      <rPr>
        <sz val="10"/>
        <rFont val="Arial"/>
        <family val="2"/>
        <charset val="238"/>
      </rPr>
      <t xml:space="preserve"> idom beépítése tisztítókánk elött illetve után, </t>
    </r>
    <r>
      <rPr>
        <b/>
        <sz val="10"/>
        <rFont val="Arial"/>
        <family val="2"/>
        <charset val="238"/>
      </rPr>
      <t>NA 160/125.</t>
    </r>
  </si>
  <si>
    <r>
      <t>Gravitációs szennyvízvezeték</t>
    </r>
    <r>
      <rPr>
        <b/>
        <sz val="10"/>
        <rFont val="Arial"/>
        <family val="2"/>
        <charset val="238"/>
      </rPr>
      <t xml:space="preserve"> víztartási </t>
    </r>
    <r>
      <rPr>
        <sz val="10"/>
        <rFont val="Arial"/>
        <family val="2"/>
        <charset val="238"/>
      </rPr>
      <t>vizsgálata.</t>
    </r>
  </si>
  <si>
    <t>Gerinc és leágazó vezeték nyomvonal környékén terület rendezése kívánt szélességben.</t>
  </si>
  <si>
    <t xml:space="preserve"> 8665/1 hrsz ingalan 4 + 4 lakásos társasházas beépítés ivóvízellátási és szennyvízelvezetési munkái</t>
  </si>
  <si>
    <t xml:space="preserve"> 8665/1 hrsz ingalan 4+4 lakásos társasházas beépítés ivóvízellátási munkák</t>
  </si>
  <si>
    <t>Költségvetési kiírás</t>
  </si>
  <si>
    <t>Áfa 27 %:</t>
  </si>
  <si>
    <t xml:space="preserve"> 8665/1 hrsz ingalan 4+4 lakásos társasházas beépítés szennyvízelvezetési munkák</t>
  </si>
  <si>
    <t xml:space="preserve">Összesített nettó ajánlati ár: </t>
  </si>
  <si>
    <t xml:space="preserve">NA300-as azbesztcement ivóvíz gerincvezeték kiváltása 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</si>
</sst>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#,##0.0"/>
    <numFmt numFmtId="165" formatCode="#,##0.000"/>
    <numFmt numFmtId="166" formatCode="#,##0.0000"/>
    <numFmt numFmtId="167" formatCode="#,##0\ &quot;Ft&quot;"/>
  </numFmts>
  <fonts count="3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14"/>
      <name val="Arial Black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b/>
      <sz val="12"/>
      <color theme="1"/>
      <name val="Arial Black"/>
      <family val="2"/>
      <charset val="238"/>
    </font>
    <font>
      <sz val="12"/>
      <name val="Arial Black"/>
      <family val="2"/>
      <charset val="238"/>
    </font>
    <font>
      <sz val="12"/>
      <color indexed="8"/>
      <name val="Arial Black"/>
      <family val="2"/>
      <charset val="238"/>
    </font>
    <font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7" fillId="0" borderId="0"/>
    <xf numFmtId="0" fontId="10" fillId="0" borderId="0"/>
    <xf numFmtId="0" fontId="32" fillId="0" borderId="0"/>
    <xf numFmtId="43" fontId="1" fillId="0" borderId="0" applyFont="0" applyFill="0" applyBorder="0" applyAlignment="0" applyProtection="0"/>
  </cellStyleXfs>
  <cellXfs count="372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5" fontId="5" fillId="0" borderId="0" xfId="0" applyNumberFormat="1" applyFont="1" applyFill="1" applyBorder="1"/>
    <xf numFmtId="3" fontId="10" fillId="0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/>
    </xf>
    <xf numFmtId="3" fontId="3" fillId="0" borderId="6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/>
    <xf numFmtId="0" fontId="5" fillId="0" borderId="11" xfId="0" applyFont="1" applyFill="1" applyBorder="1" applyAlignment="1">
      <alignment horizontal="left"/>
    </xf>
    <xf numFmtId="3" fontId="3" fillId="0" borderId="12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horizontal="right"/>
    </xf>
    <xf numFmtId="0" fontId="7" fillId="0" borderId="1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3" fontId="5" fillId="0" borderId="0" xfId="0" applyNumberFormat="1" applyFont="1" applyFill="1" applyBorder="1"/>
    <xf numFmtId="3" fontId="5" fillId="0" borderId="11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/>
    <xf numFmtId="3" fontId="5" fillId="0" borderId="1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3" fontId="10" fillId="0" borderId="15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15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left" vertical="center"/>
    </xf>
    <xf numFmtId="3" fontId="11" fillId="0" borderId="0" xfId="0" applyNumberFormat="1" applyFont="1" applyFill="1" applyBorder="1"/>
    <xf numFmtId="3" fontId="15" fillId="0" borderId="13" xfId="0" applyNumberFormat="1" applyFont="1" applyFill="1" applyBorder="1" applyAlignment="1">
      <alignment wrapText="1"/>
    </xf>
    <xf numFmtId="0" fontId="15" fillId="0" borderId="13" xfId="0" applyFont="1" applyFill="1" applyBorder="1" applyAlignment="1">
      <alignment horizontal="left" vertical="center"/>
    </xf>
    <xf numFmtId="3" fontId="15" fillId="0" borderId="13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11" fillId="0" borderId="17" xfId="0" applyNumberFormat="1" applyFont="1" applyFill="1" applyBorder="1" applyAlignment="1">
      <alignment vertical="center"/>
    </xf>
    <xf numFmtId="3" fontId="11" fillId="0" borderId="18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3" fontId="10" fillId="0" borderId="19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3" fontId="11" fillId="0" borderId="2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3" fillId="0" borderId="0" xfId="0" applyFont="1" applyFill="1" applyBorder="1"/>
    <xf numFmtId="0" fontId="13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/>
    <xf numFmtId="0" fontId="10" fillId="0" borderId="1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 wrapText="1"/>
    </xf>
    <xf numFmtId="3" fontId="5" fillId="0" borderId="12" xfId="0" applyNumberFormat="1" applyFont="1" applyFill="1" applyBorder="1" applyAlignment="1">
      <alignment horizontal="right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Fill="1" applyBorder="1" applyAlignment="1">
      <alignment horizontal="right" vertical="center" wrapText="1"/>
    </xf>
    <xf numFmtId="3" fontId="3" fillId="0" borderId="30" xfId="0" applyNumberFormat="1" applyFont="1" applyFill="1" applyBorder="1" applyAlignment="1">
      <alignment horizontal="center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3" fillId="0" borderId="32" xfId="0" applyNumberFormat="1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3" fontId="10" fillId="0" borderId="2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5" fillId="0" borderId="2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67" fontId="23" fillId="0" borderId="0" xfId="0" applyNumberFormat="1" applyFont="1" applyAlignment="1">
      <alignment vertical="center"/>
    </xf>
    <xf numFmtId="0" fontId="27" fillId="0" borderId="0" xfId="0" applyFont="1" applyAlignment="1">
      <alignment horizontal="right" vertical="center"/>
    </xf>
    <xf numFmtId="167" fontId="27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 wrapText="1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/>
    <xf numFmtId="3" fontId="5" fillId="0" borderId="26" xfId="0" applyNumberFormat="1" applyFont="1" applyFill="1" applyBorder="1"/>
    <xf numFmtId="0" fontId="5" fillId="0" borderId="26" xfId="0" applyFont="1" applyFill="1" applyBorder="1" applyAlignment="1">
      <alignment horizontal="left"/>
    </xf>
    <xf numFmtId="3" fontId="5" fillId="0" borderId="26" xfId="0" applyNumberFormat="1" applyFont="1" applyFill="1" applyBorder="1" applyAlignment="1">
      <alignment horizontal="center"/>
    </xf>
    <xf numFmtId="3" fontId="5" fillId="0" borderId="54" xfId="0" applyNumberFormat="1" applyFont="1" applyFill="1" applyBorder="1"/>
    <xf numFmtId="0" fontId="9" fillId="0" borderId="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19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3" fontId="10" fillId="0" borderId="5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left" vertical="center" wrapText="1"/>
    </xf>
    <xf numFmtId="164" fontId="3" fillId="0" borderId="25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center"/>
    </xf>
    <xf numFmtId="3" fontId="3" fillId="0" borderId="27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29" xfId="0" applyNumberFormat="1" applyFont="1" applyFill="1" applyBorder="1" applyAlignment="1">
      <alignment horizontal="right" vertical="center"/>
    </xf>
    <xf numFmtId="3" fontId="0" fillId="0" borderId="4" xfId="0" applyNumberForma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3" fontId="5" fillId="0" borderId="19" xfId="0" applyNumberFormat="1" applyFont="1" applyFill="1" applyBorder="1" applyAlignment="1">
      <alignment horizontal="right" vertical="center" wrapText="1"/>
    </xf>
    <xf numFmtId="0" fontId="10" fillId="0" borderId="45" xfId="0" applyFont="1" applyFill="1" applyBorder="1" applyAlignment="1">
      <alignment horizontal="right" vertical="center" wrapText="1"/>
    </xf>
    <xf numFmtId="3" fontId="10" fillId="0" borderId="45" xfId="0" applyNumberFormat="1" applyFont="1" applyFill="1" applyBorder="1" applyAlignment="1">
      <alignment horizontal="right" vertical="center" wrapText="1"/>
    </xf>
    <xf numFmtId="0" fontId="5" fillId="0" borderId="56" xfId="0" applyFont="1" applyFill="1" applyBorder="1" applyAlignment="1">
      <alignment horizontal="left" vertical="center" wrapText="1"/>
    </xf>
    <xf numFmtId="3" fontId="5" fillId="0" borderId="57" xfId="0" applyNumberFormat="1" applyFont="1" applyFill="1" applyBorder="1" applyAlignment="1">
      <alignment horizontal="right" vertical="center" wrapText="1"/>
    </xf>
    <xf numFmtId="3" fontId="5" fillId="0" borderId="58" xfId="0" applyNumberFormat="1" applyFont="1" applyFill="1" applyBorder="1" applyAlignment="1">
      <alignment horizontal="right" vertical="center" wrapText="1"/>
    </xf>
    <xf numFmtId="0" fontId="27" fillId="0" borderId="55" xfId="0" applyFont="1" applyBorder="1" applyAlignment="1">
      <alignment horizontal="right" vertical="center"/>
    </xf>
    <xf numFmtId="0" fontId="9" fillId="0" borderId="55" xfId="0" applyFont="1" applyFill="1" applyBorder="1" applyAlignment="1">
      <alignment horizontal="left" vertical="center"/>
    </xf>
    <xf numFmtId="167" fontId="27" fillId="0" borderId="55" xfId="0" applyNumberFormat="1" applyFont="1" applyBorder="1" applyAlignment="1">
      <alignment vertical="center"/>
    </xf>
    <xf numFmtId="0" fontId="3" fillId="0" borderId="24" xfId="0" applyFont="1" applyFill="1" applyBorder="1" applyAlignment="1">
      <alignment vertical="center" wrapText="1"/>
    </xf>
    <xf numFmtId="0" fontId="34" fillId="0" borderId="0" xfId="0" applyFont="1" applyAlignment="1">
      <alignment horizontal="right" vertical="center"/>
    </xf>
    <xf numFmtId="167" fontId="34" fillId="0" borderId="0" xfId="0" applyNumberFormat="1" applyFont="1" applyAlignment="1">
      <alignment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 vertical="center"/>
    </xf>
    <xf numFmtId="3" fontId="28" fillId="0" borderId="19" xfId="0" applyNumberFormat="1" applyFont="1" applyFill="1" applyBorder="1" applyAlignment="1">
      <alignment horizontal="right" vertical="center"/>
    </xf>
    <xf numFmtId="3" fontId="28" fillId="0" borderId="4" xfId="0" applyNumberFormat="1" applyFont="1" applyFill="1" applyBorder="1" applyAlignment="1">
      <alignment horizontal="right" vertical="center"/>
    </xf>
    <xf numFmtId="3" fontId="28" fillId="0" borderId="5" xfId="0" applyNumberFormat="1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vertical="center" wrapText="1"/>
    </xf>
    <xf numFmtId="3" fontId="28" fillId="0" borderId="2" xfId="0" applyNumberFormat="1" applyFont="1" applyFill="1" applyBorder="1" applyAlignment="1">
      <alignment vertical="center"/>
    </xf>
    <xf numFmtId="0" fontId="28" fillId="0" borderId="63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3" fontId="29" fillId="2" borderId="0" xfId="0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166" fontId="15" fillId="2" borderId="0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 wrapText="1"/>
    </xf>
    <xf numFmtId="166" fontId="9" fillId="2" borderId="44" xfId="0" applyNumberFormat="1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166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 wrapText="1"/>
    </xf>
    <xf numFmtId="3" fontId="10" fillId="2" borderId="2" xfId="0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left" vertical="center"/>
    </xf>
    <xf numFmtId="3" fontId="10" fillId="2" borderId="4" xfId="0" applyNumberFormat="1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 wrapText="1"/>
    </xf>
    <xf numFmtId="3" fontId="10" fillId="2" borderId="5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2" borderId="0" xfId="0" applyFont="1" applyFill="1" applyAlignment="1"/>
    <xf numFmtId="0" fontId="10" fillId="2" borderId="1" xfId="0" applyFont="1" applyFill="1" applyBorder="1" applyAlignment="1">
      <alignment vertical="center" wrapText="1"/>
    </xf>
    <xf numFmtId="3" fontId="15" fillId="2" borderId="9" xfId="0" applyNumberFormat="1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left" vertical="center"/>
    </xf>
    <xf numFmtId="3" fontId="21" fillId="2" borderId="4" xfId="0" applyNumberFormat="1" applyFont="1" applyFill="1" applyBorder="1" applyAlignment="1">
      <alignment horizontal="right" vertical="center"/>
    </xf>
    <xf numFmtId="3" fontId="21" fillId="2" borderId="5" xfId="0" applyNumberFormat="1" applyFont="1" applyFill="1" applyBorder="1" applyAlignment="1">
      <alignment horizontal="right" vertical="center"/>
    </xf>
    <xf numFmtId="3" fontId="10" fillId="2" borderId="8" xfId="0" applyNumberFormat="1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left" vertical="center"/>
    </xf>
    <xf numFmtId="3" fontId="21" fillId="2" borderId="12" xfId="0" applyNumberFormat="1" applyFont="1" applyFill="1" applyBorder="1" applyAlignment="1">
      <alignment horizontal="right" vertical="center"/>
    </xf>
    <xf numFmtId="3" fontId="21" fillId="2" borderId="53" xfId="0" applyNumberFormat="1" applyFont="1" applyFill="1" applyBorder="1" applyAlignment="1">
      <alignment horizontal="right" vertical="center"/>
    </xf>
    <xf numFmtId="3" fontId="10" fillId="2" borderId="15" xfId="0" applyNumberFormat="1" applyFont="1" applyFill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 wrapText="1"/>
    </xf>
    <xf numFmtId="166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3" fontId="24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3" fontId="9" fillId="2" borderId="11" xfId="0" applyNumberFormat="1" applyFont="1" applyFill="1" applyBorder="1" applyAlignment="1">
      <alignment horizontal="right"/>
    </xf>
    <xf numFmtId="0" fontId="9" fillId="2" borderId="11" xfId="0" applyFont="1" applyFill="1" applyBorder="1" applyAlignment="1">
      <alignment horizontal="left"/>
    </xf>
    <xf numFmtId="3" fontId="9" fillId="2" borderId="11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/>
    <xf numFmtId="0" fontId="15" fillId="2" borderId="2" xfId="1" applyFont="1" applyFill="1" applyBorder="1" applyAlignment="1">
      <alignment horizontal="right" vertical="center"/>
    </xf>
    <xf numFmtId="0" fontId="10" fillId="2" borderId="46" xfId="1" applyFont="1" applyFill="1" applyBorder="1" applyAlignment="1">
      <alignment horizontal="left" vertical="center" wrapText="1"/>
    </xf>
    <xf numFmtId="164" fontId="15" fillId="2" borderId="9" xfId="0" applyNumberFormat="1" applyFont="1" applyFill="1" applyBorder="1" applyAlignment="1">
      <alignment horizontal="right" vertical="center"/>
    </xf>
    <xf numFmtId="0" fontId="15" fillId="2" borderId="47" xfId="1" applyFont="1" applyFill="1" applyBorder="1" applyAlignment="1">
      <alignment horizontal="left" vertical="center"/>
    </xf>
    <xf numFmtId="3" fontId="21" fillId="2" borderId="48" xfId="1" applyNumberFormat="1" applyFont="1" applyFill="1" applyBorder="1" applyAlignment="1">
      <alignment horizontal="right" vertical="center"/>
    </xf>
    <xf numFmtId="3" fontId="21" fillId="2" borderId="50" xfId="1" applyNumberFormat="1" applyFont="1" applyFill="1" applyBorder="1" applyAlignment="1">
      <alignment horizontal="right" vertical="center"/>
    </xf>
    <xf numFmtId="3" fontId="15" fillId="2" borderId="0" xfId="1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right" vertical="center"/>
    </xf>
    <xf numFmtId="3" fontId="21" fillId="2" borderId="49" xfId="0" applyNumberFormat="1" applyFont="1" applyFill="1" applyBorder="1" applyAlignment="1">
      <alignment horizontal="right" vertical="center"/>
    </xf>
    <xf numFmtId="0" fontId="15" fillId="2" borderId="46" xfId="1" applyFont="1" applyFill="1" applyBorder="1" applyAlignment="1">
      <alignment horizontal="right" vertical="center"/>
    </xf>
    <xf numFmtId="164" fontId="15" fillId="2" borderId="45" xfId="1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164" fontId="15" fillId="2" borderId="2" xfId="0" applyNumberFormat="1" applyFont="1" applyFill="1" applyBorder="1" applyAlignment="1">
      <alignment vertical="center"/>
    </xf>
    <xf numFmtId="0" fontId="15" fillId="2" borderId="0" xfId="0" applyFont="1" applyFill="1"/>
    <xf numFmtId="0" fontId="8" fillId="2" borderId="1" xfId="0" applyFont="1" applyFill="1" applyBorder="1" applyAlignment="1">
      <alignment vertical="center" wrapText="1"/>
    </xf>
    <xf numFmtId="0" fontId="15" fillId="2" borderId="41" xfId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 wrapText="1"/>
    </xf>
    <xf numFmtId="3" fontId="15" fillId="2" borderId="3" xfId="0" applyNumberFormat="1" applyFont="1" applyFill="1" applyBorder="1" applyAlignment="1">
      <alignment horizontal="right" vertical="center"/>
    </xf>
    <xf numFmtId="3" fontId="21" fillId="2" borderId="15" xfId="0" applyNumberFormat="1" applyFont="1" applyFill="1" applyBorder="1" applyAlignment="1">
      <alignment horizontal="right" vertical="center"/>
    </xf>
    <xf numFmtId="3" fontId="21" fillId="2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right" vertical="center"/>
    </xf>
    <xf numFmtId="0" fontId="8" fillId="2" borderId="51" xfId="0" applyFont="1" applyFill="1" applyBorder="1" applyAlignment="1">
      <alignment vertical="center" wrapText="1"/>
    </xf>
    <xf numFmtId="3" fontId="8" fillId="2" borderId="51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166" fontId="15" fillId="2" borderId="11" xfId="0" applyNumberFormat="1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>
      <alignment horizontal="right" vertical="center"/>
    </xf>
    <xf numFmtId="3" fontId="15" fillId="2" borderId="11" xfId="0" applyNumberFormat="1" applyFont="1" applyFill="1" applyBorder="1" applyAlignment="1">
      <alignment horizontal="right" vertical="center"/>
    </xf>
    <xf numFmtId="0" fontId="15" fillId="2" borderId="25" xfId="0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vertical="center" wrapText="1"/>
    </xf>
    <xf numFmtId="166" fontId="15" fillId="2" borderId="26" xfId="0" applyNumberFormat="1" applyFont="1" applyFill="1" applyBorder="1" applyAlignment="1">
      <alignment horizontal="right" vertical="center"/>
    </xf>
    <xf numFmtId="0" fontId="15" fillId="2" borderId="26" xfId="0" applyFont="1" applyFill="1" applyBorder="1" applyAlignment="1">
      <alignment horizontal="left" vertical="center"/>
    </xf>
    <xf numFmtId="3" fontId="21" fillId="2" borderId="27" xfId="0" applyNumberFormat="1" applyFont="1" applyFill="1" applyBorder="1" applyAlignment="1">
      <alignment horizontal="right" vertical="center"/>
    </xf>
    <xf numFmtId="3" fontId="21" fillId="2" borderId="29" xfId="0" applyNumberFormat="1" applyFont="1" applyFill="1" applyBorder="1" applyAlignment="1">
      <alignment horizontal="right" vertical="center"/>
    </xf>
    <xf numFmtId="3" fontId="15" fillId="2" borderId="40" xfId="0" applyNumberFormat="1" applyFont="1" applyFill="1" applyBorder="1" applyAlignment="1">
      <alignment horizontal="right" vertical="center"/>
    </xf>
    <xf numFmtId="3" fontId="15" fillId="2" borderId="29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164" fontId="5" fillId="2" borderId="0" xfId="0" applyNumberFormat="1" applyFont="1" applyFill="1" applyBorder="1"/>
    <xf numFmtId="0" fontId="5" fillId="2" borderId="0" xfId="0" applyFont="1" applyFill="1" applyBorder="1" applyAlignment="1"/>
    <xf numFmtId="0" fontId="5" fillId="2" borderId="0" xfId="0" applyFont="1" applyFill="1" applyBorder="1"/>
    <xf numFmtId="0" fontId="33" fillId="2" borderId="1" xfId="0" applyFont="1" applyFill="1" applyBorder="1" applyAlignment="1">
      <alignment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left" vertical="center" wrapText="1"/>
    </xf>
    <xf numFmtId="3" fontId="10" fillId="2" borderId="15" xfId="0" applyNumberFormat="1" applyFont="1" applyFill="1" applyBorder="1" applyAlignment="1">
      <alignment horizontal="righ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164" fontId="15" fillId="2" borderId="0" xfId="0" applyNumberFormat="1" applyFont="1" applyFill="1" applyBorder="1"/>
    <xf numFmtId="0" fontId="15" fillId="2" borderId="0" xfId="0" applyFont="1" applyFill="1" applyAlignment="1"/>
    <xf numFmtId="3" fontId="12" fillId="2" borderId="52" xfId="0" applyNumberFormat="1" applyFont="1" applyFill="1" applyBorder="1" applyAlignment="1">
      <alignment horizontal="right" vertical="center"/>
    </xf>
    <xf numFmtId="166" fontId="15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28" fillId="2" borderId="0" xfId="0" applyFont="1" applyFill="1" applyAlignment="1">
      <alignment vertical="center"/>
    </xf>
    <xf numFmtId="166" fontId="28" fillId="2" borderId="0" xfId="0" applyNumberFormat="1" applyFont="1" applyFill="1" applyAlignment="1">
      <alignment horizontal="right" vertical="center"/>
    </xf>
    <xf numFmtId="0" fontId="2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8" fillId="2" borderId="0" xfId="0" applyFont="1" applyFill="1" applyAlignment="1">
      <alignment horizontal="right" vertical="center"/>
    </xf>
    <xf numFmtId="3" fontId="21" fillId="2" borderId="7" xfId="0" applyNumberFormat="1" applyFont="1" applyFill="1" applyBorder="1" applyAlignment="1">
      <alignment horizontal="right" vertical="center"/>
    </xf>
    <xf numFmtId="3" fontId="21" fillId="2" borderId="19" xfId="0" applyNumberFormat="1" applyFont="1" applyFill="1" applyBorder="1" applyAlignment="1">
      <alignment horizontal="right" vertical="center"/>
    </xf>
    <xf numFmtId="3" fontId="37" fillId="2" borderId="7" xfId="0" applyNumberFormat="1" applyFont="1" applyFill="1" applyBorder="1" applyAlignment="1">
      <alignment horizontal="right" vertical="center" wrapText="1"/>
    </xf>
    <xf numFmtId="3" fontId="37" fillId="2" borderId="19" xfId="0" applyNumberFormat="1" applyFont="1" applyFill="1" applyBorder="1" applyAlignment="1">
      <alignment horizontal="right" vertical="center" wrapText="1"/>
    </xf>
    <xf numFmtId="3" fontId="21" fillId="2" borderId="0" xfId="0" applyNumberFormat="1" applyFont="1" applyFill="1" applyAlignment="1">
      <alignment horizontal="center" vertical="center"/>
    </xf>
    <xf numFmtId="3" fontId="24" fillId="2" borderId="11" xfId="0" applyNumberFormat="1" applyFont="1" applyFill="1" applyBorder="1" applyAlignment="1">
      <alignment horizontal="right" vertical="center"/>
    </xf>
    <xf numFmtId="3" fontId="21" fillId="2" borderId="12" xfId="0" applyNumberFormat="1" applyFont="1" applyFill="1" applyBorder="1" applyAlignment="1">
      <alignment horizontal="right" vertical="center" wrapText="1"/>
    </xf>
    <xf numFmtId="3" fontId="21" fillId="2" borderId="20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9" fontId="16" fillId="2" borderId="0" xfId="0" applyNumberFormat="1" applyFont="1" applyFill="1" applyAlignment="1">
      <alignment horizontal="center" vertical="center"/>
    </xf>
    <xf numFmtId="0" fontId="25" fillId="0" borderId="9" xfId="0" applyFont="1" applyBorder="1" applyAlignment="1">
      <alignment vertical="center" wrapText="1"/>
    </xf>
    <xf numFmtId="3" fontId="28" fillId="0" borderId="64" xfId="0" applyNumberFormat="1" applyFont="1" applyFill="1" applyBorder="1" applyAlignment="1">
      <alignment vertical="center"/>
    </xf>
    <xf numFmtId="0" fontId="28" fillId="0" borderId="65" xfId="0" applyFont="1" applyFill="1" applyBorder="1" applyAlignment="1">
      <alignment horizontal="left" vertical="center"/>
    </xf>
    <xf numFmtId="3" fontId="28" fillId="0" borderId="64" xfId="0" applyNumberFormat="1" applyFont="1" applyFill="1" applyBorder="1" applyAlignment="1">
      <alignment horizontal="right" vertical="center"/>
    </xf>
    <xf numFmtId="3" fontId="28" fillId="0" borderId="62" xfId="0" applyNumberFormat="1" applyFont="1" applyFill="1" applyBorder="1" applyAlignment="1">
      <alignment horizontal="right" vertical="center"/>
    </xf>
    <xf numFmtId="0" fontId="33" fillId="0" borderId="59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3" fontId="15" fillId="0" borderId="31" xfId="0" applyNumberFormat="1" applyFont="1" applyFill="1" applyBorder="1" applyAlignment="1">
      <alignment horizontal="center" vertical="center"/>
    </xf>
    <xf numFmtId="3" fontId="15" fillId="0" borderId="21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right" vertical="center"/>
    </xf>
    <xf numFmtId="3" fontId="35" fillId="0" borderId="31" xfId="0" applyNumberFormat="1" applyFont="1" applyFill="1" applyBorder="1" applyAlignment="1">
      <alignment horizontal="center" vertical="center"/>
    </xf>
    <xf numFmtId="3" fontId="36" fillId="0" borderId="2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3" fontId="10" fillId="0" borderId="31" xfId="0" applyNumberFormat="1" applyFont="1" applyFill="1" applyBorder="1" applyAlignment="1">
      <alignment horizontal="center" vertical="center"/>
    </xf>
    <xf numFmtId="3" fontId="10" fillId="0" borderId="21" xfId="0" applyNumberFormat="1" applyFont="1" applyFill="1" applyBorder="1" applyAlignment="1">
      <alignment horizontal="center" vertical="center"/>
    </xf>
    <xf numFmtId="164" fontId="15" fillId="0" borderId="13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3" fontId="11" fillId="0" borderId="38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3" fontId="12" fillId="2" borderId="0" xfId="0" applyNumberFormat="1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49" fontId="30" fillId="2" borderId="0" xfId="0" applyNumberFormat="1" applyFont="1" applyFill="1" applyAlignment="1">
      <alignment horizontal="center" vertical="center" wrapText="1"/>
    </xf>
    <xf numFmtId="0" fontId="15" fillId="2" borderId="39" xfId="0" applyFont="1" applyFill="1" applyBorder="1" applyAlignment="1">
      <alignment horizontal="right" vertical="center" wrapText="1"/>
    </xf>
    <xf numFmtId="0" fontId="15" fillId="2" borderId="41" xfId="0" applyFont="1" applyFill="1" applyBorder="1" applyAlignment="1">
      <alignment horizontal="right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vertical="center" wrapText="1"/>
    </xf>
    <xf numFmtId="3" fontId="15" fillId="2" borderId="51" xfId="0" applyNumberFormat="1" applyFont="1" applyFill="1" applyBorder="1" applyAlignment="1">
      <alignment horizontal="right" vertical="center"/>
    </xf>
    <xf numFmtId="0" fontId="15" fillId="2" borderId="51" xfId="0" applyFont="1" applyFill="1" applyBorder="1" applyAlignment="1">
      <alignment horizontal="left" vertical="center"/>
    </xf>
    <xf numFmtId="3" fontId="21" fillId="2" borderId="61" xfId="0" applyNumberFormat="1" applyFont="1" applyFill="1" applyBorder="1" applyAlignment="1">
      <alignment horizontal="right" vertical="center"/>
    </xf>
  </cellXfs>
  <cellStyles count="5">
    <cellStyle name="Ezres 2" xfId="4"/>
    <cellStyle name="Normál" xfId="0" builtinId="0"/>
    <cellStyle name="Normál 2" xfId="1"/>
    <cellStyle name="Normál 3" xfId="2"/>
    <cellStyle name="Normá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15"/>
  <sheetViews>
    <sheetView view="pageBreakPreview" topLeftCell="A4" zoomScale="95" zoomScaleNormal="100" zoomScaleSheetLayoutView="95" workbookViewId="0">
      <selection activeCell="C9" sqref="C9"/>
    </sheetView>
  </sheetViews>
  <sheetFormatPr defaultColWidth="9.140625" defaultRowHeight="14.25"/>
  <cols>
    <col min="1" max="1" width="4.140625" style="100" customWidth="1"/>
    <col min="2" max="2" width="57" style="101" customWidth="1"/>
    <col min="3" max="3" width="20" style="100" customWidth="1"/>
    <col min="4" max="16384" width="9.140625" style="100"/>
  </cols>
  <sheetData>
    <row r="1" spans="1:3" s="158" customFormat="1" ht="52.5" customHeight="1">
      <c r="B1" s="159"/>
    </row>
    <row r="2" spans="1:3" ht="29.25" customHeight="1">
      <c r="A2" s="325" t="s">
        <v>87</v>
      </c>
      <c r="B2" s="325"/>
      <c r="C2" s="325"/>
    </row>
    <row r="3" spans="1:3" ht="5.25" customHeight="1">
      <c r="A3" s="96"/>
      <c r="B3" s="96"/>
      <c r="C3" s="97"/>
    </row>
    <row r="4" spans="1:3" ht="38.450000000000003" customHeight="1">
      <c r="A4" s="326" t="s">
        <v>170</v>
      </c>
      <c r="B4" s="326"/>
      <c r="C4" s="326"/>
    </row>
    <row r="5" spans="1:3" ht="6" customHeight="1">
      <c r="A5" s="106"/>
      <c r="B5" s="106"/>
      <c r="C5" s="98"/>
    </row>
    <row r="6" spans="1:3" ht="29.25" customHeight="1">
      <c r="A6" s="327" t="s">
        <v>107</v>
      </c>
      <c r="B6" s="327"/>
      <c r="C6" s="327"/>
    </row>
    <row r="7" spans="1:3" ht="122.25" customHeight="1">
      <c r="A7" s="107"/>
      <c r="B7" s="107"/>
      <c r="C7" s="107"/>
    </row>
    <row r="8" spans="1:3" ht="47.25" customHeight="1">
      <c r="A8" s="103" t="s">
        <v>8</v>
      </c>
      <c r="B8" s="105" t="s">
        <v>83</v>
      </c>
      <c r="C8" s="104">
        <f>vízellátás!G75</f>
        <v>0</v>
      </c>
    </row>
    <row r="9" spans="1:3" ht="47.25" customHeight="1" thickBot="1">
      <c r="A9" s="140" t="s">
        <v>7</v>
      </c>
      <c r="B9" s="141" t="s">
        <v>84</v>
      </c>
      <c r="C9" s="142">
        <f>szennyvízelvezetés!G56</f>
        <v>0</v>
      </c>
    </row>
    <row r="10" spans="1:3" ht="9" customHeight="1" thickTop="1">
      <c r="C10" s="102"/>
    </row>
    <row r="11" spans="1:3" ht="39" customHeight="1">
      <c r="B11" s="144" t="s">
        <v>175</v>
      </c>
      <c r="C11" s="145">
        <f>C8+C9</f>
        <v>0</v>
      </c>
    </row>
    <row r="12" spans="1:3" ht="39" customHeight="1">
      <c r="B12" s="101" t="s">
        <v>81</v>
      </c>
      <c r="C12" s="102">
        <f>C11*0.27</f>
        <v>0</v>
      </c>
    </row>
    <row r="13" spans="1:3" ht="39" customHeight="1">
      <c r="B13" s="103" t="s">
        <v>82</v>
      </c>
      <c r="C13" s="104">
        <f>C11+C12</f>
        <v>0</v>
      </c>
    </row>
    <row r="14" spans="1:3" ht="29.25" customHeight="1">
      <c r="C14" s="102"/>
    </row>
    <row r="15" spans="1:3">
      <c r="C15" s="102"/>
    </row>
  </sheetData>
  <mergeCells count="3">
    <mergeCell ref="A2:C2"/>
    <mergeCell ref="A4:C4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&amp;LSZEMES és Fia Kft.
Szombathely&amp;Cösszesítő&amp;RSzombathely, 2017. jún. hó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1:I236"/>
  <sheetViews>
    <sheetView tabSelected="1" view="pageBreakPreview" zoomScaleNormal="100" zoomScaleSheetLayoutView="100" workbookViewId="0">
      <selection activeCell="N24" sqref="N24"/>
    </sheetView>
  </sheetViews>
  <sheetFormatPr defaultColWidth="9" defaultRowHeight="14.25"/>
  <cols>
    <col min="1" max="1" width="4.42578125" style="149" customWidth="1"/>
    <col min="2" max="2" width="54.28515625" style="2" customWidth="1"/>
    <col min="3" max="3" width="7.7109375" style="42" customWidth="1"/>
    <col min="4" max="4" width="4.7109375" style="35" customWidth="1"/>
    <col min="5" max="6" width="9.42578125" style="93" customWidth="1"/>
    <col min="7" max="8" width="11.85546875" style="42" customWidth="1"/>
    <col min="9" max="9" width="28" style="2" customWidth="1"/>
    <col min="10" max="16384" width="9" style="2"/>
  </cols>
  <sheetData>
    <row r="1" spans="1:9" ht="31.5" customHeight="1">
      <c r="A1" s="325" t="s">
        <v>87</v>
      </c>
      <c r="B1" s="325"/>
      <c r="C1" s="325"/>
      <c r="D1" s="325"/>
      <c r="E1" s="325"/>
      <c r="F1" s="325"/>
      <c r="G1" s="325"/>
      <c r="H1" s="325"/>
    </row>
    <row r="2" spans="1:9" ht="6" customHeight="1">
      <c r="A2" s="153"/>
      <c r="B2" s="153"/>
      <c r="C2" s="154"/>
      <c r="D2" s="155"/>
      <c r="E2" s="154"/>
      <c r="F2" s="154"/>
      <c r="G2" s="154"/>
      <c r="H2" s="154"/>
    </row>
    <row r="3" spans="1:9" ht="25.5" customHeight="1">
      <c r="A3" s="326" t="s">
        <v>171</v>
      </c>
      <c r="B3" s="326"/>
      <c r="C3" s="326"/>
      <c r="D3" s="326"/>
      <c r="E3" s="326"/>
      <c r="F3" s="326"/>
      <c r="G3" s="326"/>
      <c r="H3" s="326"/>
    </row>
    <row r="4" spans="1:9" ht="4.9000000000000004" customHeight="1">
      <c r="A4" s="164"/>
      <c r="B4" s="164"/>
      <c r="C4" s="156"/>
      <c r="D4" s="157"/>
      <c r="E4" s="156"/>
      <c r="F4" s="156"/>
      <c r="G4" s="156"/>
      <c r="H4" s="156"/>
    </row>
    <row r="5" spans="1:9" ht="16.899999999999999" customHeight="1">
      <c r="A5" s="327" t="s">
        <v>172</v>
      </c>
      <c r="B5" s="327"/>
      <c r="C5" s="327"/>
      <c r="D5" s="327"/>
      <c r="E5" s="327"/>
      <c r="F5" s="327"/>
      <c r="G5" s="327"/>
      <c r="H5" s="327"/>
    </row>
    <row r="6" spans="1:9" ht="9" customHeight="1">
      <c r="A6" s="151"/>
      <c r="B6" s="151"/>
      <c r="C6" s="152"/>
      <c r="D6" s="56"/>
      <c r="E6" s="152"/>
      <c r="F6" s="152"/>
      <c r="G6" s="152"/>
      <c r="H6" s="152"/>
    </row>
    <row r="7" spans="1:9" ht="22.9" customHeight="1">
      <c r="A7" s="344" t="s">
        <v>45</v>
      </c>
      <c r="B7" s="345"/>
      <c r="C7" s="348" t="s">
        <v>4</v>
      </c>
      <c r="D7" s="349"/>
      <c r="E7" s="90" t="s">
        <v>47</v>
      </c>
      <c r="F7" s="146" t="s">
        <v>49</v>
      </c>
      <c r="G7" s="74" t="s">
        <v>50</v>
      </c>
      <c r="H7" s="147" t="s">
        <v>46</v>
      </c>
    </row>
    <row r="8" spans="1:9" ht="19.5" customHeight="1">
      <c r="A8" s="346"/>
      <c r="B8" s="347"/>
      <c r="C8" s="350"/>
      <c r="D8" s="351"/>
      <c r="E8" s="91" t="s">
        <v>5</v>
      </c>
      <c r="F8" s="92" t="s">
        <v>5</v>
      </c>
      <c r="G8" s="57" t="s">
        <v>5</v>
      </c>
      <c r="H8" s="89" t="s">
        <v>5</v>
      </c>
    </row>
    <row r="9" spans="1:9" s="1" customFormat="1" ht="15">
      <c r="A9" s="343" t="s">
        <v>6</v>
      </c>
      <c r="B9" s="343"/>
      <c r="C9" s="58"/>
      <c r="D9" s="334"/>
      <c r="E9" s="334"/>
      <c r="F9" s="334"/>
      <c r="G9" s="334"/>
      <c r="H9" s="334"/>
    </row>
    <row r="10" spans="1:9" ht="6.75" customHeight="1">
      <c r="A10" s="108"/>
      <c r="B10" s="109"/>
      <c r="C10" s="110"/>
      <c r="D10" s="111"/>
      <c r="E10" s="112"/>
      <c r="F10" s="112"/>
      <c r="G10" s="110"/>
      <c r="H10" s="113"/>
    </row>
    <row r="11" spans="1:9" ht="33" customHeight="1">
      <c r="A11" s="48" t="s">
        <v>8</v>
      </c>
      <c r="B11" s="95" t="s">
        <v>154</v>
      </c>
      <c r="C11" s="21">
        <v>6</v>
      </c>
      <c r="D11" s="15" t="s">
        <v>3</v>
      </c>
      <c r="E11" s="14"/>
      <c r="F11" s="71"/>
      <c r="G11" s="53">
        <f t="shared" ref="G11:G20" si="0">C11*E11</f>
        <v>0</v>
      </c>
      <c r="H11" s="12">
        <f t="shared" ref="H11:H20" si="1">C11*F11</f>
        <v>0</v>
      </c>
    </row>
    <row r="12" spans="1:9" ht="33" customHeight="1">
      <c r="A12" s="81" t="s">
        <v>7</v>
      </c>
      <c r="B12" s="114" t="s">
        <v>112</v>
      </c>
      <c r="C12" s="99">
        <v>1</v>
      </c>
      <c r="D12" s="115" t="s">
        <v>74</v>
      </c>
      <c r="E12" s="116"/>
      <c r="F12" s="117"/>
      <c r="G12" s="118">
        <f>C12*E12</f>
        <v>0</v>
      </c>
      <c r="H12" s="119">
        <f>C12*F12</f>
        <v>0</v>
      </c>
    </row>
    <row r="13" spans="1:9" ht="33" customHeight="1">
      <c r="A13" s="81" t="s">
        <v>9</v>
      </c>
      <c r="B13" s="49" t="s">
        <v>111</v>
      </c>
      <c r="C13" s="21">
        <v>2</v>
      </c>
      <c r="D13" s="15" t="s">
        <v>2</v>
      </c>
      <c r="E13" s="14"/>
      <c r="F13" s="71"/>
      <c r="G13" s="53">
        <f>C13*E13</f>
        <v>0</v>
      </c>
      <c r="H13" s="12">
        <f>C13*F13</f>
        <v>0</v>
      </c>
      <c r="I13" s="2" t="s">
        <v>36</v>
      </c>
    </row>
    <row r="14" spans="1:9" ht="43.5" customHeight="1">
      <c r="A14" s="81" t="s">
        <v>10</v>
      </c>
      <c r="B14" s="50" t="s">
        <v>113</v>
      </c>
      <c r="C14" s="22">
        <f>ROUND((C23+C28+C25+C27+C26+C24)*0.6*1.3,0)</f>
        <v>98</v>
      </c>
      <c r="D14" s="16" t="s">
        <v>2</v>
      </c>
      <c r="E14" s="14"/>
      <c r="F14" s="71"/>
      <c r="G14" s="53">
        <f t="shared" si="0"/>
        <v>0</v>
      </c>
      <c r="H14" s="12">
        <f t="shared" si="1"/>
        <v>0</v>
      </c>
    </row>
    <row r="15" spans="1:9" ht="33" customHeight="1">
      <c r="A15" s="81" t="s">
        <v>11</v>
      </c>
      <c r="B15" s="49" t="s">
        <v>88</v>
      </c>
      <c r="C15" s="22">
        <f>ROUND((C23+C24+C28+C25+C27+C26)*0.6*0.1,0)</f>
        <v>8</v>
      </c>
      <c r="D15" s="15" t="s">
        <v>2</v>
      </c>
      <c r="E15" s="14"/>
      <c r="F15" s="71"/>
      <c r="G15" s="53">
        <f t="shared" si="0"/>
        <v>0</v>
      </c>
      <c r="H15" s="12">
        <f t="shared" si="1"/>
        <v>0</v>
      </c>
    </row>
    <row r="16" spans="1:9" ht="33" customHeight="1">
      <c r="A16" s="81" t="s">
        <v>12</v>
      </c>
      <c r="B16" s="50" t="s">
        <v>48</v>
      </c>
      <c r="C16" s="22">
        <f>ROUND(C11*0.4+C15+((C23+C24)*0.016*0.016*3.14)+(C25*0.02*0.02*3.14)+(C26*0.032*0.032*3.14)+((C27+C28)*0.045*0.045*3.14)+2*1.5*2,0)</f>
        <v>17</v>
      </c>
      <c r="D16" s="16" t="s">
        <v>2</v>
      </c>
      <c r="E16" s="14"/>
      <c r="F16" s="71"/>
      <c r="G16" s="53">
        <f t="shared" si="0"/>
        <v>0</v>
      </c>
      <c r="H16" s="12">
        <f t="shared" si="1"/>
        <v>0</v>
      </c>
    </row>
    <row r="17" spans="1:9" s="27" customFormat="1" ht="33" customHeight="1">
      <c r="A17" s="81" t="s">
        <v>13</v>
      </c>
      <c r="B17" s="50" t="s">
        <v>117</v>
      </c>
      <c r="C17" s="22">
        <f>C16</f>
        <v>17</v>
      </c>
      <c r="D17" s="16" t="s">
        <v>2</v>
      </c>
      <c r="E17" s="14"/>
      <c r="F17" s="71"/>
      <c r="G17" s="53">
        <f t="shared" si="0"/>
        <v>0</v>
      </c>
      <c r="H17" s="12">
        <f t="shared" si="1"/>
        <v>0</v>
      </c>
      <c r="I17" s="2"/>
    </row>
    <row r="18" spans="1:9" s="1" customFormat="1" ht="33" customHeight="1">
      <c r="A18" s="81" t="s">
        <v>14</v>
      </c>
      <c r="B18" s="49" t="s">
        <v>44</v>
      </c>
      <c r="C18" s="22">
        <f>(C13+C14)-C16</f>
        <v>83</v>
      </c>
      <c r="D18" s="16" t="s">
        <v>2</v>
      </c>
      <c r="E18" s="14"/>
      <c r="F18" s="71"/>
      <c r="G18" s="53">
        <f t="shared" si="0"/>
        <v>0</v>
      </c>
      <c r="H18" s="12">
        <f t="shared" si="1"/>
        <v>0</v>
      </c>
      <c r="I18" s="2"/>
    </row>
    <row r="19" spans="1:9" s="77" customFormat="1" ht="33" customHeight="1">
      <c r="A19" s="81" t="s">
        <v>15</v>
      </c>
      <c r="B19" s="49" t="s">
        <v>89</v>
      </c>
      <c r="C19" s="21">
        <f>C18</f>
        <v>83</v>
      </c>
      <c r="D19" s="15" t="s">
        <v>2</v>
      </c>
      <c r="E19" s="14"/>
      <c r="F19" s="71"/>
      <c r="G19" s="53">
        <f t="shared" si="0"/>
        <v>0</v>
      </c>
      <c r="H19" s="12">
        <f t="shared" si="1"/>
        <v>0</v>
      </c>
      <c r="I19" s="1"/>
    </row>
    <row r="20" spans="1:9" s="80" customFormat="1" ht="33" customHeight="1" thickBot="1">
      <c r="A20" s="82" t="s">
        <v>16</v>
      </c>
      <c r="B20" s="51" t="s">
        <v>40</v>
      </c>
      <c r="C20" s="23">
        <f>ROUND((C23+C24+C25+C26+C27+C28)+4*3*1+4*2*1,0)</f>
        <v>146</v>
      </c>
      <c r="D20" s="24" t="s">
        <v>0</v>
      </c>
      <c r="E20" s="29"/>
      <c r="F20" s="73"/>
      <c r="G20" s="55">
        <f t="shared" si="0"/>
        <v>0</v>
      </c>
      <c r="H20" s="25">
        <f t="shared" si="1"/>
        <v>0</v>
      </c>
      <c r="I20" s="1"/>
    </row>
    <row r="21" spans="1:9" ht="33" customHeight="1" thickTop="1">
      <c r="A21" s="26"/>
      <c r="B21" s="3"/>
      <c r="C21" s="342" t="s">
        <v>29</v>
      </c>
      <c r="D21" s="342"/>
      <c r="E21" s="342"/>
      <c r="F21" s="342"/>
      <c r="G21" s="8">
        <f>SUM(G11:G20)</f>
        <v>0</v>
      </c>
      <c r="H21" s="8">
        <f>SUM(H11:H20)</f>
        <v>0</v>
      </c>
      <c r="I21" s="59"/>
    </row>
    <row r="22" spans="1:9" s="80" customFormat="1" ht="33" customHeight="1">
      <c r="A22" s="333" t="s">
        <v>37</v>
      </c>
      <c r="B22" s="333"/>
      <c r="C22" s="43"/>
      <c r="D22" s="28"/>
      <c r="E22" s="40"/>
      <c r="F22" s="40"/>
      <c r="G22" s="40"/>
      <c r="H22" s="40"/>
      <c r="I22" s="1"/>
    </row>
    <row r="23" spans="1:9" ht="33" customHeight="1">
      <c r="A23" s="120" t="s">
        <v>8</v>
      </c>
      <c r="B23" s="121" t="s">
        <v>155</v>
      </c>
      <c r="C23" s="122">
        <f>4.8+9.9+17.2+20.8-C24</f>
        <v>45.900000000000006</v>
      </c>
      <c r="D23" s="123" t="s">
        <v>0</v>
      </c>
      <c r="E23" s="124"/>
      <c r="F23" s="125"/>
      <c r="G23" s="126">
        <f t="shared" ref="G23:G32" si="2">C23*E23</f>
        <v>0</v>
      </c>
      <c r="H23" s="127">
        <f t="shared" ref="H23:H32" si="3">C23*F23</f>
        <v>0</v>
      </c>
      <c r="I23" s="76"/>
    </row>
    <row r="24" spans="1:9" ht="45" customHeight="1">
      <c r="A24" s="148" t="s">
        <v>7</v>
      </c>
      <c r="B24" s="75" t="s">
        <v>114</v>
      </c>
      <c r="C24" s="45">
        <v>6.8</v>
      </c>
      <c r="D24" s="17" t="s">
        <v>0</v>
      </c>
      <c r="E24" s="11"/>
      <c r="F24" s="72"/>
      <c r="G24" s="53">
        <f>C24*E24</f>
        <v>0</v>
      </c>
      <c r="H24" s="12">
        <f>C24*F24</f>
        <v>0</v>
      </c>
      <c r="I24" s="76"/>
    </row>
    <row r="25" spans="1:9" ht="45" customHeight="1">
      <c r="A25" s="148" t="s">
        <v>9</v>
      </c>
      <c r="B25" s="4" t="s">
        <v>108</v>
      </c>
      <c r="C25" s="45">
        <f>31+8.3</f>
        <v>39.299999999999997</v>
      </c>
      <c r="D25" s="17" t="s">
        <v>0</v>
      </c>
      <c r="E25" s="11"/>
      <c r="F25" s="72"/>
      <c r="G25" s="53">
        <f>C25*E25</f>
        <v>0</v>
      </c>
      <c r="H25" s="12">
        <f>C25*F25</f>
        <v>0</v>
      </c>
      <c r="I25" s="76"/>
    </row>
    <row r="26" spans="1:9" ht="33" customHeight="1">
      <c r="A26" s="148" t="s">
        <v>10</v>
      </c>
      <c r="B26" s="75" t="s">
        <v>109</v>
      </c>
      <c r="C26" s="45">
        <f>4+25.3</f>
        <v>29.3</v>
      </c>
      <c r="D26" s="17" t="s">
        <v>0</v>
      </c>
      <c r="E26" s="11"/>
      <c r="F26" s="72"/>
      <c r="G26" s="53">
        <f>C26*E26</f>
        <v>0</v>
      </c>
      <c r="H26" s="12">
        <f>C26*F26</f>
        <v>0</v>
      </c>
      <c r="I26" s="76"/>
    </row>
    <row r="27" spans="1:9" ht="33" customHeight="1">
      <c r="A27" s="148" t="s">
        <v>11</v>
      </c>
      <c r="B27" s="75" t="s">
        <v>110</v>
      </c>
      <c r="C27" s="45">
        <v>3.9</v>
      </c>
      <c r="D27" s="17" t="s">
        <v>0</v>
      </c>
      <c r="E27" s="11"/>
      <c r="F27" s="72"/>
      <c r="G27" s="53">
        <f>C27*E27</f>
        <v>0</v>
      </c>
      <c r="H27" s="12">
        <f>C27*F27</f>
        <v>0</v>
      </c>
      <c r="I27" s="76"/>
    </row>
    <row r="28" spans="1:9" s="80" customFormat="1" ht="45" customHeight="1">
      <c r="A28" s="148" t="s">
        <v>12</v>
      </c>
      <c r="B28" s="4" t="s">
        <v>115</v>
      </c>
      <c r="C28" s="45">
        <v>1</v>
      </c>
      <c r="D28" s="17" t="s">
        <v>0</v>
      </c>
      <c r="E28" s="11"/>
      <c r="F28" s="72"/>
      <c r="G28" s="53">
        <f t="shared" si="2"/>
        <v>0</v>
      </c>
      <c r="H28" s="12">
        <f t="shared" si="3"/>
        <v>0</v>
      </c>
      <c r="I28" s="1"/>
    </row>
    <row r="29" spans="1:9" s="80" customFormat="1" ht="45" customHeight="1">
      <c r="A29" s="148" t="s">
        <v>13</v>
      </c>
      <c r="B29" s="78" t="s">
        <v>139</v>
      </c>
      <c r="C29" s="9">
        <v>4</v>
      </c>
      <c r="D29" s="17" t="s">
        <v>1</v>
      </c>
      <c r="E29" s="11"/>
      <c r="F29" s="72"/>
      <c r="G29" s="53">
        <f t="shared" si="2"/>
        <v>0</v>
      </c>
      <c r="H29" s="12">
        <f t="shared" si="3"/>
        <v>0</v>
      </c>
      <c r="I29" s="1"/>
    </row>
    <row r="30" spans="1:9" s="80" customFormat="1" ht="45" customHeight="1">
      <c r="A30" s="148" t="s">
        <v>14</v>
      </c>
      <c r="B30" s="78" t="s">
        <v>140</v>
      </c>
      <c r="C30" s="9">
        <v>1</v>
      </c>
      <c r="D30" s="17" t="s">
        <v>1</v>
      </c>
      <c r="E30" s="11"/>
      <c r="F30" s="72"/>
      <c r="G30" s="53">
        <f t="shared" si="2"/>
        <v>0</v>
      </c>
      <c r="H30" s="12">
        <f t="shared" si="3"/>
        <v>0</v>
      </c>
      <c r="I30" s="1"/>
    </row>
    <row r="31" spans="1:9" ht="33" customHeight="1">
      <c r="A31" s="148" t="s">
        <v>15</v>
      </c>
      <c r="B31" s="78" t="s">
        <v>120</v>
      </c>
      <c r="C31" s="9">
        <v>2</v>
      </c>
      <c r="D31" s="17" t="s">
        <v>1</v>
      </c>
      <c r="E31" s="11"/>
      <c r="F31" s="72"/>
      <c r="G31" s="53">
        <f t="shared" ref="G31" si="4">C31*E31</f>
        <v>0</v>
      </c>
      <c r="H31" s="12">
        <f t="shared" ref="H31" si="5">C31*F31</f>
        <v>0</v>
      </c>
      <c r="I31" s="79"/>
    </row>
    <row r="32" spans="1:9" ht="33" customHeight="1">
      <c r="A32" s="148" t="s">
        <v>16</v>
      </c>
      <c r="B32" s="78" t="s">
        <v>90</v>
      </c>
      <c r="C32" s="9">
        <v>3</v>
      </c>
      <c r="D32" s="17" t="s">
        <v>1</v>
      </c>
      <c r="E32" s="11"/>
      <c r="F32" s="72"/>
      <c r="G32" s="53">
        <f t="shared" si="2"/>
        <v>0</v>
      </c>
      <c r="H32" s="12">
        <f t="shared" si="3"/>
        <v>0</v>
      </c>
      <c r="I32" s="79"/>
    </row>
    <row r="33" spans="1:9" ht="33" customHeight="1">
      <c r="A33" s="148" t="s">
        <v>17</v>
      </c>
      <c r="B33" s="10" t="s">
        <v>122</v>
      </c>
      <c r="C33" s="9">
        <v>2</v>
      </c>
      <c r="D33" s="17" t="s">
        <v>1</v>
      </c>
      <c r="E33" s="11"/>
      <c r="F33" s="72"/>
      <c r="G33" s="53">
        <f>C33*E33</f>
        <v>0</v>
      </c>
      <c r="H33" s="12">
        <f>C33*F33</f>
        <v>0</v>
      </c>
      <c r="I33" s="1"/>
    </row>
    <row r="34" spans="1:9" ht="33" customHeight="1">
      <c r="A34" s="148" t="s">
        <v>18</v>
      </c>
      <c r="B34" s="10" t="s">
        <v>118</v>
      </c>
      <c r="C34" s="9">
        <v>3</v>
      </c>
      <c r="D34" s="17" t="s">
        <v>1</v>
      </c>
      <c r="E34" s="11"/>
      <c r="F34" s="72"/>
      <c r="G34" s="53">
        <f>C34*E34</f>
        <v>0</v>
      </c>
      <c r="H34" s="12">
        <f>C34*F34</f>
        <v>0</v>
      </c>
      <c r="I34" s="1"/>
    </row>
    <row r="35" spans="1:9" ht="33" customHeight="1">
      <c r="A35" s="148" t="s">
        <v>19</v>
      </c>
      <c r="B35" s="10" t="s">
        <v>121</v>
      </c>
      <c r="C35" s="9">
        <v>2</v>
      </c>
      <c r="D35" s="17" t="s">
        <v>1</v>
      </c>
      <c r="E35" s="11"/>
      <c r="F35" s="72"/>
      <c r="G35" s="53">
        <f>C35*E35</f>
        <v>0</v>
      </c>
      <c r="H35" s="12">
        <f>C35*F35</f>
        <v>0</v>
      </c>
      <c r="I35" s="79"/>
    </row>
    <row r="36" spans="1:9" ht="33" customHeight="1">
      <c r="A36" s="148" t="s">
        <v>20</v>
      </c>
      <c r="B36" s="10" t="s">
        <v>119</v>
      </c>
      <c r="C36" s="9">
        <v>3</v>
      </c>
      <c r="D36" s="17" t="s">
        <v>1</v>
      </c>
      <c r="E36" s="11"/>
      <c r="F36" s="72"/>
      <c r="G36" s="53">
        <f>C36*E36</f>
        <v>0</v>
      </c>
      <c r="H36" s="12">
        <f>C36*F36</f>
        <v>0</v>
      </c>
      <c r="I36" s="79"/>
    </row>
    <row r="37" spans="1:9" ht="33" customHeight="1">
      <c r="A37" s="148" t="s">
        <v>21</v>
      </c>
      <c r="B37" s="78" t="s">
        <v>137</v>
      </c>
      <c r="C37" s="9">
        <v>1</v>
      </c>
      <c r="D37" s="17" t="s">
        <v>1</v>
      </c>
      <c r="E37" s="11"/>
      <c r="F37" s="72"/>
      <c r="G37" s="53">
        <f t="shared" ref="G37" si="6">C37*E37</f>
        <v>0</v>
      </c>
      <c r="H37" s="12">
        <f t="shared" ref="H37" si="7">C37*F37</f>
        <v>0</v>
      </c>
      <c r="I37" s="79"/>
    </row>
    <row r="38" spans="1:9" ht="33" customHeight="1">
      <c r="A38" s="148" t="s">
        <v>22</v>
      </c>
      <c r="B38" s="78" t="s">
        <v>156</v>
      </c>
      <c r="C38" s="9">
        <v>8</v>
      </c>
      <c r="D38" s="17" t="s">
        <v>1</v>
      </c>
      <c r="E38" s="11"/>
      <c r="F38" s="72"/>
      <c r="G38" s="53">
        <f t="shared" ref="G38" si="8">C38*E38</f>
        <v>0</v>
      </c>
      <c r="H38" s="12">
        <f t="shared" ref="H38" si="9">C38*F38</f>
        <v>0</v>
      </c>
      <c r="I38" s="79"/>
    </row>
    <row r="39" spans="1:9" ht="33" customHeight="1">
      <c r="A39" s="148" t="s">
        <v>22</v>
      </c>
      <c r="B39" s="78" t="s">
        <v>138</v>
      </c>
      <c r="C39" s="9">
        <v>2</v>
      </c>
      <c r="D39" s="17" t="s">
        <v>1</v>
      </c>
      <c r="E39" s="11"/>
      <c r="F39" s="72"/>
      <c r="G39" s="53">
        <f t="shared" ref="G39" si="10">C39*E39</f>
        <v>0</v>
      </c>
      <c r="H39" s="12">
        <f t="shared" ref="H39" si="11">C39*F39</f>
        <v>0</v>
      </c>
      <c r="I39" s="79"/>
    </row>
    <row r="40" spans="1:9" ht="33" customHeight="1">
      <c r="A40" s="148" t="s">
        <v>23</v>
      </c>
      <c r="B40" s="78" t="s">
        <v>131</v>
      </c>
      <c r="C40" s="9">
        <v>1</v>
      </c>
      <c r="D40" s="17" t="s">
        <v>1</v>
      </c>
      <c r="E40" s="11"/>
      <c r="F40" s="72"/>
      <c r="G40" s="53">
        <f t="shared" ref="G40:G48" si="12">C40*E40</f>
        <v>0</v>
      </c>
      <c r="H40" s="12">
        <f t="shared" ref="H40:H64" si="13">C40*F40</f>
        <v>0</v>
      </c>
      <c r="I40" s="1"/>
    </row>
    <row r="41" spans="1:9" ht="33" customHeight="1">
      <c r="A41" s="148" t="s">
        <v>24</v>
      </c>
      <c r="B41" s="78" t="s">
        <v>133</v>
      </c>
      <c r="C41" s="9">
        <v>2</v>
      </c>
      <c r="D41" s="17" t="s">
        <v>1</v>
      </c>
      <c r="E41" s="11"/>
      <c r="F41" s="72"/>
      <c r="G41" s="53">
        <f t="shared" ref="G41" si="14">C41*E41</f>
        <v>0</v>
      </c>
      <c r="H41" s="12">
        <f t="shared" ref="H41" si="15">C41*F41</f>
        <v>0</v>
      </c>
      <c r="I41" s="1"/>
    </row>
    <row r="42" spans="1:9" ht="33" customHeight="1">
      <c r="A42" s="148" t="s">
        <v>25</v>
      </c>
      <c r="B42" s="78" t="s">
        <v>132</v>
      </c>
      <c r="C42" s="9">
        <v>1</v>
      </c>
      <c r="D42" s="17" t="s">
        <v>1</v>
      </c>
      <c r="E42" s="11"/>
      <c r="F42" s="72"/>
      <c r="G42" s="53">
        <f t="shared" ref="G42" si="16">C42*E42</f>
        <v>0</v>
      </c>
      <c r="H42" s="12">
        <f t="shared" ref="H42" si="17">C42*F42</f>
        <v>0</v>
      </c>
      <c r="I42" s="1"/>
    </row>
    <row r="43" spans="1:9" ht="33" customHeight="1">
      <c r="A43" s="148"/>
      <c r="B43" s="78" t="s">
        <v>157</v>
      </c>
      <c r="C43" s="9">
        <v>1</v>
      </c>
      <c r="D43" s="17" t="s">
        <v>1</v>
      </c>
      <c r="E43" s="11"/>
      <c r="F43" s="72"/>
      <c r="G43" s="53">
        <f t="shared" ref="G43" si="18">C43*E43</f>
        <v>0</v>
      </c>
      <c r="H43" s="12">
        <f t="shared" ref="H43" si="19">C43*F43</f>
        <v>0</v>
      </c>
      <c r="I43" s="1"/>
    </row>
    <row r="44" spans="1:9" ht="33" customHeight="1">
      <c r="A44" s="148" t="s">
        <v>26</v>
      </c>
      <c r="B44" s="78" t="s">
        <v>136</v>
      </c>
      <c r="C44" s="9">
        <v>1</v>
      </c>
      <c r="D44" s="17" t="s">
        <v>1</v>
      </c>
      <c r="E44" s="11"/>
      <c r="F44" s="72"/>
      <c r="G44" s="53">
        <f t="shared" ref="G44" si="20">C44*E44</f>
        <v>0</v>
      </c>
      <c r="H44" s="12">
        <f t="shared" ref="H44" si="21">C44*F44</f>
        <v>0</v>
      </c>
      <c r="I44" s="1"/>
    </row>
    <row r="45" spans="1:9" ht="33" customHeight="1">
      <c r="A45" s="148" t="s">
        <v>27</v>
      </c>
      <c r="B45" s="78" t="s">
        <v>134</v>
      </c>
      <c r="C45" s="9">
        <v>1</v>
      </c>
      <c r="D45" s="17" t="s">
        <v>1</v>
      </c>
      <c r="E45" s="11"/>
      <c r="F45" s="72"/>
      <c r="G45" s="53">
        <f t="shared" ref="G45" si="22">C45*E45</f>
        <v>0</v>
      </c>
      <c r="H45" s="12">
        <f t="shared" ref="H45" si="23">C45*F45</f>
        <v>0</v>
      </c>
      <c r="I45" s="1"/>
    </row>
    <row r="46" spans="1:9" ht="33" customHeight="1">
      <c r="A46" s="148" t="s">
        <v>28</v>
      </c>
      <c r="B46" s="78" t="s">
        <v>135</v>
      </c>
      <c r="C46" s="9">
        <v>1</v>
      </c>
      <c r="D46" s="17" t="s">
        <v>1</v>
      </c>
      <c r="E46" s="11"/>
      <c r="F46" s="72"/>
      <c r="G46" s="53">
        <f t="shared" ref="G46" si="24">C46*E46</f>
        <v>0</v>
      </c>
      <c r="H46" s="12">
        <f t="shared" ref="H46" si="25">C46*F46</f>
        <v>0</v>
      </c>
      <c r="I46" s="1"/>
    </row>
    <row r="47" spans="1:9" ht="33" customHeight="1">
      <c r="A47" s="148" t="s">
        <v>77</v>
      </c>
      <c r="B47" s="10" t="s">
        <v>91</v>
      </c>
      <c r="C47" s="9">
        <v>2</v>
      </c>
      <c r="D47" s="17" t="s">
        <v>1</v>
      </c>
      <c r="E47" s="11"/>
      <c r="F47" s="72"/>
      <c r="G47" s="53">
        <f t="shared" si="12"/>
        <v>0</v>
      </c>
      <c r="H47" s="12">
        <f t="shared" si="13"/>
        <v>0</v>
      </c>
      <c r="I47" s="1"/>
    </row>
    <row r="48" spans="1:9" s="149" customFormat="1" ht="33" customHeight="1">
      <c r="A48" s="148" t="s">
        <v>78</v>
      </c>
      <c r="B48" s="172" t="s">
        <v>158</v>
      </c>
      <c r="C48" s="320">
        <v>1</v>
      </c>
      <c r="D48" s="321" t="s">
        <v>32</v>
      </c>
      <c r="E48" s="322"/>
      <c r="F48" s="323"/>
      <c r="G48" s="128">
        <f t="shared" si="12"/>
        <v>0</v>
      </c>
      <c r="H48" s="129">
        <f t="shared" si="13"/>
        <v>0</v>
      </c>
      <c r="I48" s="1"/>
    </row>
    <row r="49" spans="1:9" s="149" customFormat="1" ht="33" customHeight="1">
      <c r="A49" s="148" t="s">
        <v>79</v>
      </c>
      <c r="B49" s="150" t="s">
        <v>92</v>
      </c>
      <c r="C49" s="9">
        <v>1</v>
      </c>
      <c r="D49" s="17" t="s">
        <v>1</v>
      </c>
      <c r="E49" s="11"/>
      <c r="F49" s="72"/>
      <c r="G49" s="53">
        <f>C49*E49</f>
        <v>0</v>
      </c>
      <c r="H49" s="12">
        <f>C49*F49</f>
        <v>0</v>
      </c>
      <c r="I49" s="1"/>
    </row>
    <row r="50" spans="1:9" s="149" customFormat="1" ht="33" customHeight="1">
      <c r="A50" s="148" t="s">
        <v>80</v>
      </c>
      <c r="B50" s="10" t="s">
        <v>93</v>
      </c>
      <c r="C50" s="9">
        <v>2</v>
      </c>
      <c r="D50" s="17" t="s">
        <v>1</v>
      </c>
      <c r="E50" s="11"/>
      <c r="F50" s="72"/>
      <c r="G50" s="53">
        <f>C50*E50</f>
        <v>0</v>
      </c>
      <c r="H50" s="12">
        <f>C50*F50</f>
        <v>0</v>
      </c>
      <c r="I50" s="1"/>
    </row>
    <row r="51" spans="1:9" s="149" customFormat="1" ht="33" customHeight="1">
      <c r="A51" s="148" t="s">
        <v>85</v>
      </c>
      <c r="B51" s="10" t="s">
        <v>94</v>
      </c>
      <c r="C51" s="9">
        <v>2</v>
      </c>
      <c r="D51" s="17" t="s">
        <v>1</v>
      </c>
      <c r="E51" s="11"/>
      <c r="F51" s="72"/>
      <c r="G51" s="53">
        <f>C51*E51</f>
        <v>0</v>
      </c>
      <c r="H51" s="12">
        <f>C51*F51</f>
        <v>0</v>
      </c>
      <c r="I51" s="1"/>
    </row>
    <row r="52" spans="1:9" ht="33" customHeight="1">
      <c r="A52" s="148" t="s">
        <v>86</v>
      </c>
      <c r="B52" s="69" t="s">
        <v>123</v>
      </c>
      <c r="C52" s="94">
        <v>1</v>
      </c>
      <c r="D52" s="15" t="s">
        <v>1</v>
      </c>
      <c r="E52" s="53"/>
      <c r="F52" s="71"/>
      <c r="G52" s="53">
        <f t="shared" ref="G52:G64" si="26">C52*E52</f>
        <v>0</v>
      </c>
      <c r="H52" s="12">
        <f t="shared" ref="H52:H60" si="27">C52*F52</f>
        <v>0</v>
      </c>
      <c r="I52" s="1"/>
    </row>
    <row r="53" spans="1:9" ht="33" customHeight="1">
      <c r="A53" s="148" t="s">
        <v>95</v>
      </c>
      <c r="B53" s="69" t="s">
        <v>126</v>
      </c>
      <c r="C53" s="94">
        <v>1</v>
      </c>
      <c r="D53" s="70" t="s">
        <v>1</v>
      </c>
      <c r="E53" s="53"/>
      <c r="F53" s="71"/>
      <c r="G53" s="53">
        <f t="shared" si="26"/>
        <v>0</v>
      </c>
      <c r="H53" s="12">
        <f t="shared" si="27"/>
        <v>0</v>
      </c>
      <c r="I53" s="1"/>
    </row>
    <row r="54" spans="1:9" ht="33" customHeight="1">
      <c r="A54" s="148" t="s">
        <v>96</v>
      </c>
      <c r="B54" s="170" t="s">
        <v>125</v>
      </c>
      <c r="C54" s="171">
        <v>2</v>
      </c>
      <c r="D54" s="169" t="s">
        <v>1</v>
      </c>
      <c r="E54" s="167"/>
      <c r="F54" s="166"/>
      <c r="G54" s="167">
        <f t="shared" ref="G54" si="28">C54*E54</f>
        <v>0</v>
      </c>
      <c r="H54" s="168">
        <f t="shared" ref="H54" si="29">C54*F54</f>
        <v>0</v>
      </c>
      <c r="I54" s="1"/>
    </row>
    <row r="55" spans="1:9" ht="33" customHeight="1">
      <c r="A55" s="148" t="s">
        <v>97</v>
      </c>
      <c r="B55" s="69" t="s">
        <v>124</v>
      </c>
      <c r="C55" s="94">
        <v>1</v>
      </c>
      <c r="D55" s="70" t="s">
        <v>32</v>
      </c>
      <c r="E55" s="53"/>
      <c r="F55" s="71"/>
      <c r="G55" s="53">
        <f t="shared" si="26"/>
        <v>0</v>
      </c>
      <c r="H55" s="12">
        <f t="shared" si="27"/>
        <v>0</v>
      </c>
      <c r="I55" s="1"/>
    </row>
    <row r="56" spans="1:9" ht="33" customHeight="1">
      <c r="A56" s="148" t="s">
        <v>98</v>
      </c>
      <c r="B56" s="170" t="s">
        <v>127</v>
      </c>
      <c r="C56" s="171">
        <v>2</v>
      </c>
      <c r="D56" s="169" t="s">
        <v>1</v>
      </c>
      <c r="E56" s="167"/>
      <c r="F56" s="166"/>
      <c r="G56" s="167">
        <f t="shared" si="26"/>
        <v>0</v>
      </c>
      <c r="H56" s="168">
        <f t="shared" si="27"/>
        <v>0</v>
      </c>
      <c r="I56" s="1"/>
    </row>
    <row r="57" spans="1:9" ht="33" customHeight="1">
      <c r="A57" s="148" t="s">
        <v>99</v>
      </c>
      <c r="B57" s="170" t="s">
        <v>128</v>
      </c>
      <c r="C57" s="171">
        <v>1</v>
      </c>
      <c r="D57" s="169" t="s">
        <v>1</v>
      </c>
      <c r="E57" s="167"/>
      <c r="F57" s="166"/>
      <c r="G57" s="167">
        <f t="shared" si="26"/>
        <v>0</v>
      </c>
      <c r="H57" s="168">
        <f t="shared" si="27"/>
        <v>0</v>
      </c>
      <c r="I57" s="1"/>
    </row>
    <row r="58" spans="1:9" ht="33" customHeight="1">
      <c r="A58" s="148" t="s">
        <v>100</v>
      </c>
      <c r="B58" s="170" t="s">
        <v>129</v>
      </c>
      <c r="C58" s="171">
        <v>1</v>
      </c>
      <c r="D58" s="169" t="s">
        <v>1</v>
      </c>
      <c r="E58" s="167"/>
      <c r="F58" s="166"/>
      <c r="G58" s="167">
        <f t="shared" si="26"/>
        <v>0</v>
      </c>
      <c r="H58" s="168">
        <f t="shared" si="27"/>
        <v>0</v>
      </c>
      <c r="I58" s="1"/>
    </row>
    <row r="59" spans="1:9" ht="33" customHeight="1">
      <c r="A59" s="148" t="s">
        <v>101</v>
      </c>
      <c r="B59" s="170" t="s">
        <v>130</v>
      </c>
      <c r="C59" s="171">
        <v>1</v>
      </c>
      <c r="D59" s="169" t="s">
        <v>1</v>
      </c>
      <c r="E59" s="167"/>
      <c r="F59" s="166"/>
      <c r="G59" s="167">
        <f t="shared" si="26"/>
        <v>0</v>
      </c>
      <c r="H59" s="168">
        <f t="shared" si="27"/>
        <v>0</v>
      </c>
      <c r="I59" s="1"/>
    </row>
    <row r="60" spans="1:9" ht="55.5" customHeight="1">
      <c r="A60" s="148" t="s">
        <v>102</v>
      </c>
      <c r="B60" s="78" t="s">
        <v>116</v>
      </c>
      <c r="C60" s="94">
        <v>1</v>
      </c>
      <c r="D60" s="70" t="s">
        <v>1</v>
      </c>
      <c r="E60" s="53"/>
      <c r="F60" s="71"/>
      <c r="G60" s="53">
        <f t="shared" si="26"/>
        <v>0</v>
      </c>
      <c r="H60" s="12">
        <f t="shared" si="27"/>
        <v>0</v>
      </c>
      <c r="I60" s="1"/>
    </row>
    <row r="61" spans="1:9" ht="33" customHeight="1">
      <c r="A61" s="148" t="s">
        <v>103</v>
      </c>
      <c r="B61" s="5" t="s">
        <v>33</v>
      </c>
      <c r="C61" s="45">
        <f>ROUND((C23+C24+C28+C25+C27+C26),0)</f>
        <v>126</v>
      </c>
      <c r="D61" s="17" t="s">
        <v>0</v>
      </c>
      <c r="E61" s="11"/>
      <c r="F61" s="72"/>
      <c r="G61" s="53">
        <f t="shared" si="26"/>
        <v>0</v>
      </c>
      <c r="H61" s="12">
        <f t="shared" si="13"/>
        <v>0</v>
      </c>
      <c r="I61" s="1"/>
    </row>
    <row r="62" spans="1:9" ht="33" customHeight="1">
      <c r="A62" s="148" t="s">
        <v>104</v>
      </c>
      <c r="B62" s="5" t="s">
        <v>34</v>
      </c>
      <c r="C62" s="9">
        <f>C61</f>
        <v>126</v>
      </c>
      <c r="D62" s="17" t="s">
        <v>0</v>
      </c>
      <c r="E62" s="11"/>
      <c r="F62" s="72"/>
      <c r="G62" s="53">
        <f t="shared" si="26"/>
        <v>0</v>
      </c>
      <c r="H62" s="12">
        <f t="shared" si="13"/>
        <v>0</v>
      </c>
      <c r="I62" s="1"/>
    </row>
    <row r="63" spans="1:9" ht="33" customHeight="1">
      <c r="A63" s="148" t="s">
        <v>105</v>
      </c>
      <c r="B63" s="6" t="s">
        <v>41</v>
      </c>
      <c r="C63" s="9">
        <v>1</v>
      </c>
      <c r="D63" s="17" t="s">
        <v>32</v>
      </c>
      <c r="E63" s="11"/>
      <c r="F63" s="72"/>
      <c r="G63" s="53">
        <f t="shared" si="26"/>
        <v>0</v>
      </c>
      <c r="H63" s="12">
        <f t="shared" si="13"/>
        <v>0</v>
      </c>
      <c r="I63" s="1"/>
    </row>
    <row r="64" spans="1:9" ht="33" customHeight="1" thickBot="1">
      <c r="A64" s="47" t="s">
        <v>106</v>
      </c>
      <c r="B64" s="7" t="s">
        <v>35</v>
      </c>
      <c r="C64" s="23">
        <v>1</v>
      </c>
      <c r="D64" s="18" t="s">
        <v>32</v>
      </c>
      <c r="E64" s="29"/>
      <c r="F64" s="73"/>
      <c r="G64" s="54">
        <f t="shared" si="26"/>
        <v>0</v>
      </c>
      <c r="H64" s="13">
        <f t="shared" si="13"/>
        <v>0</v>
      </c>
      <c r="I64" s="1"/>
    </row>
    <row r="65" spans="1:9" ht="33" customHeight="1" thickTop="1">
      <c r="A65" s="332" t="s">
        <v>30</v>
      </c>
      <c r="B65" s="332"/>
      <c r="C65" s="60"/>
      <c r="D65" s="61"/>
      <c r="E65" s="62"/>
      <c r="F65" s="62"/>
      <c r="G65" s="62">
        <f>SUM(G23:G64)</f>
        <v>0</v>
      </c>
      <c r="H65" s="62">
        <f>SUM(H23:H64)</f>
        <v>0</v>
      </c>
      <c r="I65" s="20"/>
    </row>
    <row r="66" spans="1:9" ht="33" customHeight="1">
      <c r="A66" s="31"/>
      <c r="B66" s="31"/>
      <c r="C66" s="63"/>
      <c r="D66" s="64"/>
      <c r="E66" s="65"/>
      <c r="F66" s="65"/>
      <c r="G66" s="65"/>
      <c r="H66" s="65"/>
      <c r="I66" s="30"/>
    </row>
    <row r="67" spans="1:9" ht="33" customHeight="1">
      <c r="A67" s="333" t="s">
        <v>42</v>
      </c>
      <c r="B67" s="333"/>
      <c r="C67" s="58"/>
      <c r="D67" s="334"/>
      <c r="E67" s="334"/>
      <c r="F67" s="334"/>
      <c r="G67" s="334"/>
      <c r="H67" s="334"/>
      <c r="I67" s="30"/>
    </row>
    <row r="68" spans="1:9" ht="33" customHeight="1">
      <c r="A68" s="130" t="s">
        <v>8</v>
      </c>
      <c r="B68" s="143" t="s">
        <v>141</v>
      </c>
      <c r="C68" s="131">
        <f>C11</f>
        <v>6</v>
      </c>
      <c r="D68" s="132" t="s">
        <v>3</v>
      </c>
      <c r="E68" s="133"/>
      <c r="F68" s="134"/>
      <c r="G68" s="118">
        <f>C68*E68</f>
        <v>0</v>
      </c>
      <c r="H68" s="119">
        <f>C68*F68</f>
        <v>0</v>
      </c>
      <c r="I68" s="30"/>
    </row>
    <row r="69" spans="1:9" ht="33" customHeight="1">
      <c r="A69" s="135" t="s">
        <v>7</v>
      </c>
      <c r="B69" s="324" t="s">
        <v>142</v>
      </c>
      <c r="C69" s="136">
        <v>4</v>
      </c>
      <c r="D69" s="137" t="s">
        <v>0</v>
      </c>
      <c r="E69" s="138"/>
      <c r="F69" s="139"/>
      <c r="G69" s="118">
        <f t="shared" ref="G69" si="30">C69*E69</f>
        <v>0</v>
      </c>
      <c r="H69" s="119">
        <f t="shared" ref="H69" si="31">C69*F69</f>
        <v>0</v>
      </c>
      <c r="I69" s="30"/>
    </row>
    <row r="70" spans="1:9" ht="33" customHeight="1" thickBot="1">
      <c r="A70" s="83" t="s">
        <v>9</v>
      </c>
      <c r="B70" s="51" t="s">
        <v>169</v>
      </c>
      <c r="C70" s="84">
        <f>C61-C68</f>
        <v>120</v>
      </c>
      <c r="D70" s="85" t="s">
        <v>0</v>
      </c>
      <c r="E70" s="86"/>
      <c r="F70" s="87"/>
      <c r="G70" s="52">
        <f>C70*E70</f>
        <v>0</v>
      </c>
      <c r="H70" s="88">
        <f>C70*F70</f>
        <v>0</v>
      </c>
      <c r="I70" s="30"/>
    </row>
    <row r="71" spans="1:9" ht="33" customHeight="1" thickTop="1">
      <c r="A71" s="37"/>
      <c r="B71" s="335" t="s">
        <v>43</v>
      </c>
      <c r="C71" s="335"/>
      <c r="D71" s="335"/>
      <c r="E71" s="335"/>
      <c r="F71" s="335"/>
      <c r="G71" s="66">
        <f>SUM(G68:G70)</f>
        <v>0</v>
      </c>
      <c r="H71" s="66">
        <f>SUM(H68:H70)</f>
        <v>0</v>
      </c>
      <c r="I71" s="39"/>
    </row>
    <row r="72" spans="1:9" ht="9.75" customHeight="1">
      <c r="A72" s="34"/>
      <c r="B72" s="34"/>
      <c r="C72" s="44"/>
      <c r="D72" s="19"/>
      <c r="E72" s="8"/>
      <c r="F72" s="8"/>
      <c r="G72" s="8"/>
      <c r="H72" s="8"/>
      <c r="I72" s="46"/>
    </row>
    <row r="73" spans="1:9" ht="24" customHeight="1">
      <c r="A73" s="328" t="s">
        <v>31</v>
      </c>
      <c r="B73" s="328"/>
      <c r="C73" s="328"/>
      <c r="D73" s="328"/>
      <c r="E73" s="328"/>
      <c r="F73" s="329"/>
      <c r="G73" s="67">
        <f>G21+G65+G71</f>
        <v>0</v>
      </c>
      <c r="H73" s="68">
        <f>H21+H65+H71</f>
        <v>0</v>
      </c>
      <c r="I73" s="46"/>
    </row>
    <row r="74" spans="1:9" ht="7.5" customHeight="1">
      <c r="A74" s="32"/>
      <c r="B74" s="38"/>
      <c r="C74" s="41"/>
      <c r="D74" s="19"/>
      <c r="E74" s="8"/>
      <c r="F74" s="8"/>
      <c r="G74" s="41"/>
      <c r="H74" s="41"/>
      <c r="I74" s="46"/>
    </row>
    <row r="75" spans="1:9" ht="33" customHeight="1">
      <c r="A75" s="328" t="s">
        <v>38</v>
      </c>
      <c r="B75" s="328"/>
      <c r="C75" s="328"/>
      <c r="D75" s="328"/>
      <c r="E75" s="328"/>
      <c r="F75" s="329"/>
      <c r="G75" s="336">
        <f>SUM(G73:H73)</f>
        <v>0</v>
      </c>
      <c r="H75" s="337"/>
      <c r="I75" s="46"/>
    </row>
    <row r="76" spans="1:9" ht="8.25" customHeight="1">
      <c r="A76" s="32"/>
      <c r="B76" s="32"/>
      <c r="C76" s="41"/>
      <c r="D76" s="19"/>
      <c r="E76" s="8"/>
      <c r="F76" s="8"/>
      <c r="G76" s="8"/>
      <c r="H76" s="8"/>
      <c r="I76" s="46"/>
    </row>
    <row r="77" spans="1:9" ht="33" customHeight="1">
      <c r="A77" s="338" t="s">
        <v>173</v>
      </c>
      <c r="B77" s="338"/>
      <c r="C77" s="338"/>
      <c r="D77" s="338"/>
      <c r="E77" s="338"/>
      <c r="F77" s="339"/>
      <c r="G77" s="340">
        <f>G75*0.27</f>
        <v>0</v>
      </c>
      <c r="H77" s="341"/>
      <c r="I77" s="46"/>
    </row>
    <row r="78" spans="1:9" ht="7.5" customHeight="1">
      <c r="A78" s="32"/>
      <c r="B78" s="32"/>
      <c r="C78" s="41"/>
      <c r="D78" s="19"/>
      <c r="E78" s="8"/>
      <c r="F78" s="8"/>
      <c r="G78" s="33"/>
      <c r="H78" s="33"/>
      <c r="I78" s="34"/>
    </row>
    <row r="79" spans="1:9" ht="33" customHeight="1">
      <c r="A79" s="328" t="s">
        <v>39</v>
      </c>
      <c r="B79" s="328"/>
      <c r="C79" s="328"/>
      <c r="D79" s="328"/>
      <c r="E79" s="328"/>
      <c r="F79" s="329"/>
      <c r="G79" s="330">
        <f>G75+G77</f>
        <v>0</v>
      </c>
      <c r="H79" s="331"/>
      <c r="I79" s="34"/>
    </row>
    <row r="80" spans="1:9" ht="33" customHeight="1">
      <c r="E80" s="36"/>
      <c r="F80" s="36"/>
      <c r="G80" s="36"/>
      <c r="H80" s="36"/>
      <c r="I80" s="1"/>
    </row>
    <row r="81" spans="5:9" ht="33" customHeight="1">
      <c r="E81" s="36"/>
      <c r="F81" s="36"/>
      <c r="G81" s="36"/>
      <c r="H81" s="36"/>
      <c r="I81" s="1"/>
    </row>
    <row r="82" spans="5:9" ht="33" customHeight="1">
      <c r="E82" s="36"/>
      <c r="F82" s="36"/>
      <c r="G82" s="36"/>
      <c r="H82" s="36"/>
      <c r="I82" s="1"/>
    </row>
    <row r="83" spans="5:9" ht="33" customHeight="1">
      <c r="E83" s="36"/>
      <c r="F83" s="36"/>
      <c r="G83" s="36"/>
      <c r="H83" s="36"/>
      <c r="I83" s="1"/>
    </row>
    <row r="84" spans="5:9" ht="33" customHeight="1">
      <c r="E84" s="36"/>
      <c r="F84" s="36"/>
      <c r="G84" s="36"/>
      <c r="H84" s="36"/>
      <c r="I84" s="1"/>
    </row>
    <row r="85" spans="5:9" ht="33" customHeight="1">
      <c r="E85" s="36"/>
      <c r="F85" s="36"/>
      <c r="G85" s="36"/>
      <c r="H85" s="36"/>
      <c r="I85" s="1"/>
    </row>
    <row r="86" spans="5:9" ht="33" customHeight="1">
      <c r="E86" s="36"/>
      <c r="F86" s="36"/>
      <c r="G86" s="36"/>
      <c r="H86" s="36"/>
      <c r="I86" s="1"/>
    </row>
    <row r="87" spans="5:9" ht="33" customHeight="1">
      <c r="E87" s="36"/>
      <c r="F87" s="36"/>
      <c r="G87" s="36"/>
      <c r="H87" s="36"/>
      <c r="I87" s="1"/>
    </row>
    <row r="88" spans="5:9" ht="33" customHeight="1">
      <c r="E88" s="36"/>
      <c r="F88" s="36"/>
      <c r="G88" s="36"/>
      <c r="H88" s="36"/>
      <c r="I88" s="1"/>
    </row>
    <row r="89" spans="5:9" ht="33" customHeight="1">
      <c r="E89" s="36"/>
      <c r="F89" s="36"/>
      <c r="G89" s="36"/>
      <c r="H89" s="36"/>
      <c r="I89" s="1"/>
    </row>
    <row r="90" spans="5:9" ht="33" customHeight="1">
      <c r="E90" s="36"/>
      <c r="F90" s="36"/>
      <c r="G90" s="36"/>
      <c r="H90" s="36"/>
      <c r="I90" s="1"/>
    </row>
    <row r="91" spans="5:9" ht="33" customHeight="1">
      <c r="E91" s="36"/>
      <c r="F91" s="36"/>
      <c r="G91" s="36"/>
      <c r="H91" s="36"/>
      <c r="I91" s="1"/>
    </row>
    <row r="92" spans="5:9" ht="33" customHeight="1">
      <c r="E92" s="36"/>
      <c r="F92" s="36"/>
      <c r="G92" s="36"/>
      <c r="H92" s="36"/>
      <c r="I92" s="1"/>
    </row>
    <row r="93" spans="5:9" ht="33" customHeight="1">
      <c r="E93" s="36"/>
      <c r="F93" s="36"/>
      <c r="G93" s="36"/>
      <c r="H93" s="36"/>
      <c r="I93" s="1"/>
    </row>
    <row r="94" spans="5:9" ht="33" customHeight="1">
      <c r="E94" s="36"/>
      <c r="F94" s="36"/>
      <c r="G94" s="36"/>
      <c r="H94" s="36"/>
      <c r="I94" s="1"/>
    </row>
    <row r="95" spans="5:9" ht="33" customHeight="1">
      <c r="E95" s="36"/>
      <c r="F95" s="36"/>
      <c r="G95" s="36"/>
      <c r="H95" s="36"/>
      <c r="I95" s="1"/>
    </row>
    <row r="96" spans="5:9" ht="33" customHeight="1">
      <c r="E96" s="36"/>
      <c r="F96" s="36"/>
      <c r="G96" s="36"/>
      <c r="H96" s="36"/>
      <c r="I96" s="1"/>
    </row>
    <row r="97" spans="5:9" ht="33" customHeight="1">
      <c r="E97" s="36"/>
      <c r="F97" s="36"/>
      <c r="G97" s="36"/>
      <c r="H97" s="36"/>
      <c r="I97" s="1"/>
    </row>
    <row r="98" spans="5:9" ht="33" customHeight="1">
      <c r="E98" s="36"/>
      <c r="F98" s="36"/>
      <c r="G98" s="36"/>
      <c r="H98" s="36"/>
      <c r="I98" s="1"/>
    </row>
    <row r="99" spans="5:9" ht="33" customHeight="1">
      <c r="E99" s="36"/>
      <c r="F99" s="36"/>
      <c r="G99" s="36"/>
      <c r="H99" s="36"/>
      <c r="I99" s="1"/>
    </row>
    <row r="100" spans="5:9" ht="33" customHeight="1">
      <c r="E100" s="36"/>
      <c r="F100" s="36"/>
      <c r="G100" s="36"/>
      <c r="H100" s="36"/>
      <c r="I100" s="1"/>
    </row>
    <row r="101" spans="5:9" ht="33" customHeight="1">
      <c r="E101" s="36"/>
      <c r="F101" s="36"/>
      <c r="G101" s="36"/>
      <c r="H101" s="36"/>
      <c r="I101" s="1"/>
    </row>
    <row r="102" spans="5:9" ht="33" customHeight="1">
      <c r="E102" s="36"/>
      <c r="F102" s="36"/>
      <c r="G102" s="36"/>
      <c r="H102" s="36"/>
      <c r="I102" s="1"/>
    </row>
    <row r="103" spans="5:9" ht="33" customHeight="1">
      <c r="E103" s="36"/>
      <c r="F103" s="36"/>
      <c r="G103" s="36"/>
      <c r="H103" s="36"/>
      <c r="I103" s="1"/>
    </row>
    <row r="104" spans="5:9" ht="33" customHeight="1">
      <c r="E104" s="36"/>
      <c r="F104" s="36"/>
      <c r="G104" s="36"/>
      <c r="H104" s="36"/>
      <c r="I104" s="1"/>
    </row>
    <row r="105" spans="5:9" ht="33" customHeight="1">
      <c r="E105" s="36"/>
      <c r="F105" s="36"/>
      <c r="G105" s="36"/>
      <c r="H105" s="36"/>
      <c r="I105" s="1"/>
    </row>
    <row r="106" spans="5:9" ht="33" customHeight="1">
      <c r="E106" s="36"/>
      <c r="F106" s="36"/>
      <c r="G106" s="36"/>
      <c r="H106" s="36"/>
      <c r="I106" s="1"/>
    </row>
    <row r="107" spans="5:9" ht="33" customHeight="1">
      <c r="E107" s="36"/>
      <c r="F107" s="36"/>
      <c r="G107" s="36"/>
      <c r="H107" s="36"/>
      <c r="I107" s="1"/>
    </row>
    <row r="108" spans="5:9" ht="33" customHeight="1">
      <c r="E108" s="36"/>
      <c r="F108" s="36"/>
      <c r="G108" s="36"/>
      <c r="H108" s="36"/>
      <c r="I108" s="1"/>
    </row>
    <row r="109" spans="5:9" ht="33" customHeight="1">
      <c r="E109" s="36"/>
      <c r="F109" s="36"/>
      <c r="G109" s="36"/>
      <c r="H109" s="36"/>
      <c r="I109" s="1"/>
    </row>
    <row r="110" spans="5:9" ht="33" customHeight="1">
      <c r="E110" s="36"/>
      <c r="F110" s="36"/>
      <c r="G110" s="36"/>
      <c r="H110" s="36"/>
      <c r="I110" s="1"/>
    </row>
    <row r="111" spans="5:9" ht="33" customHeight="1">
      <c r="E111" s="36"/>
      <c r="F111" s="36"/>
      <c r="G111" s="36"/>
      <c r="H111" s="36"/>
      <c r="I111" s="1"/>
    </row>
    <row r="112" spans="5:9" ht="33" customHeight="1">
      <c r="E112" s="36"/>
      <c r="F112" s="36"/>
      <c r="G112" s="36"/>
      <c r="H112" s="36"/>
      <c r="I112" s="1"/>
    </row>
    <row r="113" spans="5:9" ht="33" customHeight="1">
      <c r="E113" s="36"/>
      <c r="F113" s="36"/>
      <c r="G113" s="36"/>
      <c r="H113" s="36"/>
      <c r="I113" s="1"/>
    </row>
    <row r="114" spans="5:9" ht="33" customHeight="1">
      <c r="E114" s="36"/>
      <c r="F114" s="36"/>
      <c r="G114" s="36"/>
      <c r="H114" s="36"/>
      <c r="I114" s="1"/>
    </row>
    <row r="115" spans="5:9" ht="33" customHeight="1">
      <c r="E115" s="36"/>
      <c r="F115" s="36"/>
      <c r="G115" s="36"/>
      <c r="H115" s="36"/>
      <c r="I115" s="1"/>
    </row>
    <row r="116" spans="5:9" ht="33" customHeight="1">
      <c r="E116" s="36"/>
      <c r="F116" s="36"/>
      <c r="G116" s="36"/>
      <c r="H116" s="36"/>
      <c r="I116" s="1"/>
    </row>
    <row r="117" spans="5:9" ht="33" customHeight="1">
      <c r="E117" s="36"/>
      <c r="F117" s="36"/>
      <c r="G117" s="36"/>
      <c r="H117" s="36"/>
      <c r="I117" s="1"/>
    </row>
    <row r="118" spans="5:9" ht="33" customHeight="1">
      <c r="E118" s="36"/>
      <c r="F118" s="36"/>
      <c r="G118" s="36"/>
      <c r="H118" s="36"/>
      <c r="I118" s="1"/>
    </row>
    <row r="119" spans="5:9" ht="33" customHeight="1">
      <c r="E119" s="36"/>
      <c r="F119" s="36"/>
      <c r="G119" s="36"/>
      <c r="H119" s="36"/>
      <c r="I119" s="1"/>
    </row>
    <row r="120" spans="5:9" ht="33" customHeight="1">
      <c r="E120" s="36"/>
      <c r="F120" s="36"/>
      <c r="G120" s="36"/>
      <c r="H120" s="36"/>
      <c r="I120" s="1"/>
    </row>
    <row r="121" spans="5:9" ht="33" customHeight="1">
      <c r="E121" s="36"/>
      <c r="F121" s="36"/>
      <c r="G121" s="36"/>
      <c r="H121" s="36"/>
      <c r="I121" s="1"/>
    </row>
    <row r="122" spans="5:9" ht="33" customHeight="1">
      <c r="E122" s="36"/>
      <c r="F122" s="36"/>
      <c r="G122" s="36"/>
      <c r="H122" s="36"/>
      <c r="I122" s="1"/>
    </row>
    <row r="123" spans="5:9" ht="33" customHeight="1">
      <c r="E123" s="36"/>
      <c r="F123" s="36"/>
      <c r="G123" s="36"/>
      <c r="H123" s="36"/>
      <c r="I123" s="1"/>
    </row>
    <row r="124" spans="5:9" ht="33" customHeight="1">
      <c r="E124" s="36"/>
      <c r="F124" s="36"/>
      <c r="G124" s="36"/>
      <c r="H124" s="36"/>
      <c r="I124" s="1"/>
    </row>
    <row r="125" spans="5:9" ht="33" customHeight="1">
      <c r="E125" s="36"/>
      <c r="F125" s="36"/>
      <c r="G125" s="36"/>
      <c r="H125" s="36"/>
      <c r="I125" s="1"/>
    </row>
    <row r="126" spans="5:9" ht="33" customHeight="1">
      <c r="E126" s="36"/>
      <c r="F126" s="36"/>
      <c r="G126" s="36"/>
      <c r="H126" s="36"/>
      <c r="I126" s="1"/>
    </row>
    <row r="127" spans="5:9" ht="33" customHeight="1">
      <c r="E127" s="36"/>
      <c r="F127" s="36"/>
      <c r="G127" s="36"/>
      <c r="H127" s="36"/>
      <c r="I127" s="1"/>
    </row>
    <row r="128" spans="5:9" ht="33" customHeight="1">
      <c r="E128" s="36"/>
      <c r="F128" s="36"/>
      <c r="G128" s="36"/>
      <c r="H128" s="36"/>
      <c r="I128" s="1"/>
    </row>
    <row r="129" spans="5:9" ht="33" customHeight="1">
      <c r="E129" s="36"/>
      <c r="F129" s="36"/>
      <c r="G129" s="36"/>
      <c r="H129" s="36"/>
      <c r="I129" s="1"/>
    </row>
    <row r="130" spans="5:9" ht="33" customHeight="1">
      <c r="E130" s="36"/>
      <c r="F130" s="36"/>
      <c r="G130" s="36"/>
      <c r="H130" s="36"/>
      <c r="I130" s="1"/>
    </row>
    <row r="131" spans="5:9" ht="33" customHeight="1">
      <c r="E131" s="36"/>
      <c r="F131" s="36"/>
      <c r="G131" s="36"/>
      <c r="H131" s="36"/>
      <c r="I131" s="1"/>
    </row>
    <row r="132" spans="5:9" ht="33" customHeight="1">
      <c r="E132" s="36"/>
      <c r="F132" s="36"/>
      <c r="G132" s="36"/>
      <c r="H132" s="36"/>
      <c r="I132" s="1"/>
    </row>
    <row r="133" spans="5:9" ht="33" customHeight="1">
      <c r="E133" s="36"/>
      <c r="F133" s="36"/>
      <c r="G133" s="36"/>
      <c r="H133" s="36"/>
      <c r="I133" s="1"/>
    </row>
    <row r="134" spans="5:9" ht="33" customHeight="1">
      <c r="E134" s="36"/>
      <c r="F134" s="36"/>
      <c r="G134" s="36"/>
      <c r="H134" s="36"/>
      <c r="I134" s="1"/>
    </row>
    <row r="135" spans="5:9" ht="33" customHeight="1">
      <c r="E135" s="36"/>
      <c r="F135" s="36"/>
      <c r="G135" s="36"/>
      <c r="H135" s="36"/>
      <c r="I135" s="1"/>
    </row>
    <row r="136" spans="5:9" ht="33" customHeight="1">
      <c r="E136" s="36"/>
      <c r="F136" s="36"/>
      <c r="G136" s="36"/>
      <c r="H136" s="36"/>
      <c r="I136" s="1"/>
    </row>
    <row r="137" spans="5:9" ht="33" customHeight="1">
      <c r="E137" s="36"/>
      <c r="F137" s="36"/>
      <c r="G137" s="36"/>
      <c r="H137" s="36"/>
      <c r="I137" s="1"/>
    </row>
    <row r="138" spans="5:9" ht="33" customHeight="1">
      <c r="E138" s="36"/>
      <c r="F138" s="36"/>
      <c r="G138" s="36"/>
      <c r="H138" s="36"/>
      <c r="I138" s="1"/>
    </row>
    <row r="139" spans="5:9" ht="33" customHeight="1">
      <c r="E139" s="36"/>
      <c r="F139" s="36"/>
      <c r="G139" s="36"/>
      <c r="H139" s="36"/>
      <c r="I139" s="1"/>
    </row>
    <row r="140" spans="5:9" ht="33" customHeight="1">
      <c r="E140" s="36"/>
      <c r="F140" s="36"/>
      <c r="G140" s="36"/>
      <c r="H140" s="36"/>
      <c r="I140" s="1"/>
    </row>
    <row r="141" spans="5:9" ht="33" customHeight="1">
      <c r="E141" s="36"/>
      <c r="F141" s="36"/>
      <c r="G141" s="36"/>
      <c r="H141" s="36"/>
      <c r="I141" s="1"/>
    </row>
    <row r="142" spans="5:9" ht="33" customHeight="1">
      <c r="E142" s="36"/>
      <c r="F142" s="36"/>
      <c r="G142" s="36"/>
      <c r="H142" s="36"/>
      <c r="I142" s="1"/>
    </row>
    <row r="143" spans="5:9" ht="33" customHeight="1">
      <c r="E143" s="36"/>
      <c r="F143" s="36"/>
      <c r="G143" s="36"/>
      <c r="H143" s="36"/>
      <c r="I143" s="1"/>
    </row>
    <row r="144" spans="5:9" ht="33" customHeight="1">
      <c r="E144" s="36"/>
      <c r="F144" s="36"/>
      <c r="G144" s="36"/>
      <c r="H144" s="36"/>
      <c r="I144" s="1"/>
    </row>
    <row r="145" spans="5:9" ht="33" customHeight="1">
      <c r="E145" s="36"/>
      <c r="F145" s="36"/>
      <c r="G145" s="36"/>
      <c r="H145" s="36"/>
      <c r="I145" s="1"/>
    </row>
    <row r="146" spans="5:9" ht="33" customHeight="1">
      <c r="E146" s="36"/>
      <c r="F146" s="36"/>
      <c r="G146" s="36"/>
      <c r="H146" s="36"/>
      <c r="I146" s="1"/>
    </row>
    <row r="147" spans="5:9" ht="33" customHeight="1">
      <c r="E147" s="36"/>
      <c r="F147" s="36"/>
      <c r="G147" s="36"/>
      <c r="H147" s="36"/>
      <c r="I147" s="1"/>
    </row>
    <row r="148" spans="5:9" ht="33" customHeight="1">
      <c r="E148" s="36"/>
      <c r="F148" s="36"/>
      <c r="G148" s="36"/>
      <c r="H148" s="36"/>
      <c r="I148" s="1"/>
    </row>
    <row r="149" spans="5:9" ht="33" customHeight="1">
      <c r="E149" s="36"/>
      <c r="F149" s="36"/>
      <c r="G149" s="36"/>
      <c r="H149" s="36"/>
      <c r="I149" s="1"/>
    </row>
    <row r="150" spans="5:9" ht="33" customHeight="1">
      <c r="E150" s="36"/>
      <c r="F150" s="36"/>
      <c r="G150" s="36"/>
      <c r="H150" s="36"/>
      <c r="I150" s="1"/>
    </row>
    <row r="151" spans="5:9" ht="33" customHeight="1">
      <c r="E151" s="36"/>
      <c r="F151" s="36"/>
      <c r="G151" s="36"/>
      <c r="H151" s="36"/>
      <c r="I151" s="1"/>
    </row>
    <row r="152" spans="5:9" ht="33" customHeight="1">
      <c r="E152" s="36"/>
      <c r="F152" s="36"/>
      <c r="G152" s="36"/>
      <c r="H152" s="36"/>
      <c r="I152" s="1"/>
    </row>
    <row r="153" spans="5:9" ht="33" customHeight="1">
      <c r="E153" s="36"/>
      <c r="F153" s="36"/>
      <c r="G153" s="36"/>
      <c r="H153" s="36"/>
      <c r="I153" s="1"/>
    </row>
    <row r="154" spans="5:9" ht="33" customHeight="1">
      <c r="E154" s="36"/>
      <c r="F154" s="36"/>
      <c r="G154" s="36"/>
      <c r="H154" s="36"/>
      <c r="I154" s="1"/>
    </row>
    <row r="155" spans="5:9" ht="33" customHeight="1">
      <c r="E155" s="36"/>
      <c r="F155" s="36"/>
      <c r="G155" s="36"/>
      <c r="H155" s="36"/>
      <c r="I155" s="1"/>
    </row>
    <row r="156" spans="5:9" ht="33" customHeight="1">
      <c r="E156" s="36"/>
      <c r="F156" s="36"/>
      <c r="G156" s="36"/>
      <c r="H156" s="36"/>
      <c r="I156" s="1"/>
    </row>
    <row r="157" spans="5:9" ht="33" customHeight="1">
      <c r="E157" s="36"/>
      <c r="F157" s="36"/>
      <c r="G157" s="36"/>
      <c r="H157" s="36"/>
      <c r="I157" s="1"/>
    </row>
    <row r="158" spans="5:9" ht="33" customHeight="1">
      <c r="E158" s="36"/>
      <c r="F158" s="36"/>
      <c r="G158" s="36"/>
      <c r="H158" s="36"/>
      <c r="I158" s="1"/>
    </row>
    <row r="159" spans="5:9" ht="33" customHeight="1">
      <c r="E159" s="36"/>
      <c r="F159" s="36"/>
      <c r="G159" s="36"/>
      <c r="H159" s="36"/>
      <c r="I159" s="1"/>
    </row>
    <row r="160" spans="5:9" ht="33" customHeight="1">
      <c r="E160" s="36"/>
      <c r="F160" s="36"/>
      <c r="G160" s="36"/>
      <c r="H160" s="36"/>
      <c r="I160" s="1"/>
    </row>
    <row r="161" spans="5:9" ht="33" customHeight="1">
      <c r="E161" s="36"/>
      <c r="F161" s="36"/>
      <c r="G161" s="36"/>
      <c r="H161" s="36"/>
      <c r="I161" s="1"/>
    </row>
    <row r="162" spans="5:9" ht="33" customHeight="1">
      <c r="E162" s="36"/>
      <c r="F162" s="36"/>
      <c r="G162" s="36"/>
      <c r="H162" s="36"/>
      <c r="I162" s="1"/>
    </row>
    <row r="163" spans="5:9" ht="33" customHeight="1">
      <c r="E163" s="36"/>
      <c r="F163" s="36"/>
      <c r="G163" s="36"/>
      <c r="H163" s="36"/>
      <c r="I163" s="1"/>
    </row>
    <row r="164" spans="5:9" ht="33" customHeight="1">
      <c r="E164" s="36"/>
      <c r="F164" s="36"/>
      <c r="G164" s="36"/>
      <c r="H164" s="36"/>
      <c r="I164" s="1"/>
    </row>
    <row r="165" spans="5:9" ht="33" customHeight="1">
      <c r="E165" s="36"/>
      <c r="F165" s="36"/>
      <c r="G165" s="36"/>
      <c r="H165" s="36"/>
      <c r="I165" s="1"/>
    </row>
    <row r="166" spans="5:9" ht="33" customHeight="1">
      <c r="E166" s="36"/>
      <c r="F166" s="36"/>
      <c r="G166" s="36"/>
      <c r="H166" s="36"/>
      <c r="I166" s="1"/>
    </row>
    <row r="167" spans="5:9" ht="33" customHeight="1">
      <c r="E167" s="36"/>
      <c r="F167" s="36"/>
      <c r="G167" s="36"/>
      <c r="H167" s="36"/>
      <c r="I167" s="1"/>
    </row>
    <row r="168" spans="5:9" ht="33" customHeight="1">
      <c r="E168" s="36"/>
      <c r="F168" s="36"/>
      <c r="G168" s="36"/>
      <c r="H168" s="36"/>
      <c r="I168" s="1"/>
    </row>
    <row r="169" spans="5:9" ht="33" customHeight="1">
      <c r="E169" s="36"/>
      <c r="F169" s="36"/>
      <c r="G169" s="36"/>
      <c r="H169" s="36"/>
      <c r="I169" s="1"/>
    </row>
    <row r="170" spans="5:9" ht="33" customHeight="1">
      <c r="E170" s="36"/>
      <c r="F170" s="36"/>
      <c r="G170" s="36"/>
      <c r="H170" s="36"/>
      <c r="I170" s="1"/>
    </row>
    <row r="171" spans="5:9" ht="33" customHeight="1">
      <c r="E171" s="36"/>
      <c r="F171" s="36"/>
      <c r="G171" s="36"/>
      <c r="H171" s="36"/>
      <c r="I171" s="1"/>
    </row>
    <row r="172" spans="5:9" ht="33" customHeight="1">
      <c r="E172" s="36"/>
      <c r="F172" s="36"/>
      <c r="G172" s="36"/>
      <c r="H172" s="36"/>
      <c r="I172" s="1"/>
    </row>
    <row r="173" spans="5:9" ht="33" customHeight="1">
      <c r="E173" s="36"/>
      <c r="F173" s="36"/>
      <c r="G173" s="36"/>
      <c r="H173" s="36"/>
      <c r="I173" s="1"/>
    </row>
    <row r="174" spans="5:9" ht="33" customHeight="1">
      <c r="E174" s="36"/>
      <c r="F174" s="36"/>
      <c r="G174" s="36"/>
      <c r="H174" s="36"/>
      <c r="I174" s="1"/>
    </row>
    <row r="175" spans="5:9" ht="33" customHeight="1">
      <c r="E175" s="36"/>
      <c r="F175" s="36"/>
      <c r="G175" s="36"/>
      <c r="H175" s="36"/>
      <c r="I175" s="1"/>
    </row>
    <row r="176" spans="5:9" ht="33" customHeight="1">
      <c r="E176" s="36"/>
      <c r="F176" s="36"/>
      <c r="G176" s="36"/>
      <c r="H176" s="36"/>
      <c r="I176" s="1"/>
    </row>
    <row r="177" spans="5:9" ht="33" customHeight="1">
      <c r="E177" s="36"/>
      <c r="F177" s="36"/>
      <c r="G177" s="36"/>
      <c r="H177" s="36"/>
      <c r="I177" s="1"/>
    </row>
    <row r="178" spans="5:9" ht="33" customHeight="1">
      <c r="E178" s="36"/>
      <c r="F178" s="36"/>
      <c r="G178" s="36"/>
      <c r="H178" s="36"/>
      <c r="I178" s="1"/>
    </row>
    <row r="179" spans="5:9" ht="33" customHeight="1">
      <c r="E179" s="36"/>
      <c r="F179" s="36"/>
      <c r="G179" s="36"/>
      <c r="H179" s="36"/>
      <c r="I179" s="1"/>
    </row>
    <row r="180" spans="5:9" ht="33" customHeight="1">
      <c r="E180" s="36"/>
      <c r="F180" s="36"/>
      <c r="G180" s="36"/>
      <c r="H180" s="36"/>
      <c r="I180" s="1"/>
    </row>
    <row r="181" spans="5:9" ht="33" customHeight="1">
      <c r="E181" s="36"/>
      <c r="F181" s="36"/>
      <c r="G181" s="36"/>
      <c r="H181" s="36"/>
      <c r="I181" s="1"/>
    </row>
    <row r="182" spans="5:9" ht="33" customHeight="1">
      <c r="E182" s="36"/>
      <c r="F182" s="36"/>
      <c r="G182" s="36"/>
      <c r="H182" s="36"/>
      <c r="I182" s="1"/>
    </row>
    <row r="183" spans="5:9" ht="33" customHeight="1">
      <c r="E183" s="36"/>
      <c r="F183" s="36"/>
      <c r="G183" s="36"/>
      <c r="H183" s="36"/>
      <c r="I183" s="1"/>
    </row>
    <row r="184" spans="5:9" ht="33" customHeight="1">
      <c r="E184" s="36"/>
      <c r="F184" s="36"/>
      <c r="G184" s="36"/>
      <c r="H184" s="36"/>
      <c r="I184" s="1"/>
    </row>
    <row r="185" spans="5:9" ht="33" customHeight="1">
      <c r="E185" s="36"/>
      <c r="F185" s="36"/>
      <c r="G185" s="36"/>
      <c r="H185" s="36"/>
      <c r="I185" s="1"/>
    </row>
    <row r="186" spans="5:9" ht="33" customHeight="1">
      <c r="E186" s="36"/>
      <c r="F186" s="36"/>
      <c r="G186" s="36"/>
      <c r="H186" s="36"/>
      <c r="I186" s="1"/>
    </row>
    <row r="187" spans="5:9" ht="33" customHeight="1">
      <c r="E187" s="36"/>
      <c r="F187" s="36"/>
      <c r="G187" s="36"/>
      <c r="H187" s="36"/>
      <c r="I187" s="1"/>
    </row>
    <row r="188" spans="5:9" ht="33" customHeight="1">
      <c r="E188" s="36"/>
      <c r="F188" s="36"/>
      <c r="G188" s="36"/>
      <c r="H188" s="36"/>
      <c r="I188" s="1"/>
    </row>
    <row r="189" spans="5:9" ht="33" customHeight="1">
      <c r="E189" s="36"/>
      <c r="F189" s="36"/>
      <c r="G189" s="36"/>
      <c r="H189" s="36"/>
      <c r="I189" s="1"/>
    </row>
    <row r="190" spans="5:9" ht="33" customHeight="1">
      <c r="E190" s="36"/>
      <c r="F190" s="36"/>
      <c r="G190" s="36"/>
      <c r="H190" s="36"/>
      <c r="I190" s="1"/>
    </row>
    <row r="191" spans="5:9" ht="33" customHeight="1">
      <c r="E191" s="36"/>
      <c r="F191" s="36"/>
      <c r="G191" s="36"/>
      <c r="H191" s="36"/>
      <c r="I191" s="1"/>
    </row>
    <row r="192" spans="5:9" ht="33" customHeight="1">
      <c r="E192" s="36"/>
      <c r="F192" s="36"/>
      <c r="G192" s="36"/>
      <c r="H192" s="36"/>
      <c r="I192" s="1"/>
    </row>
    <row r="193" spans="5:9" ht="33" customHeight="1">
      <c r="E193" s="36"/>
      <c r="F193" s="36"/>
      <c r="G193" s="36"/>
      <c r="H193" s="36"/>
      <c r="I193" s="1"/>
    </row>
    <row r="194" spans="5:9" ht="33" customHeight="1">
      <c r="E194" s="36"/>
      <c r="F194" s="36"/>
      <c r="G194" s="36"/>
      <c r="H194" s="36"/>
      <c r="I194" s="1"/>
    </row>
    <row r="195" spans="5:9" ht="33" customHeight="1">
      <c r="E195" s="36"/>
      <c r="F195" s="36"/>
      <c r="G195" s="36"/>
      <c r="H195" s="36"/>
      <c r="I195" s="1"/>
    </row>
    <row r="196" spans="5:9" ht="33" customHeight="1">
      <c r="E196" s="36"/>
      <c r="F196" s="36"/>
      <c r="G196" s="36"/>
      <c r="H196" s="36"/>
      <c r="I196" s="1"/>
    </row>
    <row r="197" spans="5:9" ht="33" customHeight="1">
      <c r="E197" s="36"/>
      <c r="F197" s="36"/>
      <c r="G197" s="36"/>
      <c r="H197" s="36"/>
      <c r="I197" s="1"/>
    </row>
    <row r="198" spans="5:9" ht="33" customHeight="1">
      <c r="E198" s="36"/>
      <c r="F198" s="36"/>
      <c r="G198" s="36"/>
      <c r="H198" s="36"/>
    </row>
    <row r="199" spans="5:9" ht="33" customHeight="1">
      <c r="E199" s="36"/>
      <c r="F199" s="36"/>
      <c r="G199" s="36"/>
      <c r="H199" s="36"/>
    </row>
    <row r="200" spans="5:9" ht="33" customHeight="1">
      <c r="E200" s="36"/>
      <c r="F200" s="36"/>
      <c r="G200" s="36"/>
      <c r="H200" s="36"/>
    </row>
    <row r="201" spans="5:9" ht="33" customHeight="1">
      <c r="E201" s="36"/>
      <c r="F201" s="36"/>
      <c r="G201" s="36"/>
      <c r="H201" s="36"/>
    </row>
    <row r="202" spans="5:9" ht="33" customHeight="1">
      <c r="E202" s="36"/>
      <c r="F202" s="36"/>
      <c r="G202" s="36"/>
      <c r="H202" s="36"/>
    </row>
    <row r="203" spans="5:9" ht="33" customHeight="1">
      <c r="E203" s="36"/>
      <c r="F203" s="36"/>
      <c r="G203" s="36"/>
      <c r="H203" s="36"/>
    </row>
    <row r="204" spans="5:9" ht="33" customHeight="1">
      <c r="E204" s="36"/>
      <c r="F204" s="36"/>
      <c r="G204" s="36"/>
      <c r="H204" s="36"/>
    </row>
    <row r="205" spans="5:9" ht="33" customHeight="1">
      <c r="E205" s="36"/>
      <c r="F205" s="36"/>
      <c r="G205" s="36"/>
      <c r="H205" s="36"/>
    </row>
    <row r="206" spans="5:9" ht="33" customHeight="1">
      <c r="E206" s="36"/>
      <c r="F206" s="36"/>
      <c r="G206" s="36"/>
      <c r="H206" s="36"/>
    </row>
    <row r="207" spans="5:9">
      <c r="E207" s="36"/>
      <c r="F207" s="36"/>
      <c r="G207" s="36"/>
      <c r="H207" s="36"/>
    </row>
    <row r="208" spans="5:9">
      <c r="E208" s="36"/>
      <c r="F208" s="36"/>
      <c r="G208" s="36"/>
      <c r="H208" s="36"/>
    </row>
    <row r="209" spans="5:8">
      <c r="E209" s="36"/>
      <c r="F209" s="36"/>
      <c r="G209" s="36"/>
      <c r="H209" s="36"/>
    </row>
    <row r="210" spans="5:8">
      <c r="E210" s="36"/>
      <c r="F210" s="36"/>
      <c r="G210" s="36"/>
      <c r="H210" s="36"/>
    </row>
    <row r="211" spans="5:8">
      <c r="E211" s="36"/>
      <c r="F211" s="36"/>
      <c r="G211" s="36"/>
      <c r="H211" s="36"/>
    </row>
    <row r="212" spans="5:8">
      <c r="E212" s="36"/>
      <c r="F212" s="36"/>
      <c r="G212" s="36"/>
      <c r="H212" s="36"/>
    </row>
    <row r="213" spans="5:8">
      <c r="E213" s="36"/>
      <c r="F213" s="36"/>
      <c r="G213" s="36"/>
      <c r="H213" s="36"/>
    </row>
    <row r="214" spans="5:8">
      <c r="E214" s="36"/>
      <c r="F214" s="36"/>
      <c r="G214" s="36"/>
      <c r="H214" s="36"/>
    </row>
    <row r="215" spans="5:8">
      <c r="E215" s="36"/>
      <c r="F215" s="36"/>
      <c r="G215" s="36"/>
      <c r="H215" s="36"/>
    </row>
    <row r="216" spans="5:8">
      <c r="E216" s="36"/>
      <c r="F216" s="36"/>
      <c r="G216" s="36"/>
      <c r="H216" s="36"/>
    </row>
    <row r="217" spans="5:8">
      <c r="E217" s="36"/>
      <c r="F217" s="36"/>
      <c r="G217" s="36"/>
      <c r="H217" s="36"/>
    </row>
    <row r="218" spans="5:8">
      <c r="E218" s="36"/>
      <c r="F218" s="36"/>
      <c r="G218" s="36"/>
      <c r="H218" s="36"/>
    </row>
    <row r="219" spans="5:8">
      <c r="E219" s="36"/>
      <c r="F219" s="36"/>
      <c r="G219" s="36"/>
      <c r="H219" s="36"/>
    </row>
    <row r="220" spans="5:8">
      <c r="E220" s="36"/>
      <c r="F220" s="36"/>
      <c r="G220" s="36"/>
      <c r="H220" s="36"/>
    </row>
    <row r="221" spans="5:8">
      <c r="E221" s="36"/>
      <c r="F221" s="36"/>
      <c r="G221" s="36"/>
      <c r="H221" s="36"/>
    </row>
    <row r="222" spans="5:8">
      <c r="E222" s="36"/>
      <c r="F222" s="36"/>
      <c r="G222" s="36"/>
      <c r="H222" s="36"/>
    </row>
    <row r="223" spans="5:8">
      <c r="E223" s="36"/>
      <c r="F223" s="36"/>
      <c r="G223" s="36"/>
      <c r="H223" s="36"/>
    </row>
    <row r="224" spans="5:8">
      <c r="E224" s="36"/>
      <c r="F224" s="36"/>
      <c r="G224" s="36"/>
      <c r="H224" s="36"/>
    </row>
    <row r="225" spans="5:8">
      <c r="E225" s="36"/>
      <c r="F225" s="36"/>
      <c r="G225" s="36"/>
      <c r="H225" s="36"/>
    </row>
    <row r="226" spans="5:8">
      <c r="E226" s="36"/>
      <c r="F226" s="36"/>
      <c r="G226" s="36"/>
      <c r="H226" s="36"/>
    </row>
    <row r="227" spans="5:8">
      <c r="E227" s="36"/>
      <c r="F227" s="36"/>
      <c r="G227" s="36"/>
      <c r="H227" s="36"/>
    </row>
    <row r="228" spans="5:8">
      <c r="E228" s="36"/>
      <c r="F228" s="36"/>
      <c r="G228" s="36"/>
      <c r="H228" s="36"/>
    </row>
    <row r="229" spans="5:8">
      <c r="E229" s="36"/>
      <c r="F229" s="36"/>
      <c r="G229" s="36"/>
      <c r="H229" s="36"/>
    </row>
    <row r="230" spans="5:8">
      <c r="E230" s="36"/>
      <c r="F230" s="36"/>
      <c r="G230" s="36"/>
      <c r="H230" s="36"/>
    </row>
    <row r="231" spans="5:8">
      <c r="E231" s="36"/>
      <c r="F231" s="36"/>
      <c r="G231" s="36"/>
      <c r="H231" s="36"/>
    </row>
    <row r="232" spans="5:8">
      <c r="E232" s="36"/>
      <c r="F232" s="36"/>
      <c r="G232" s="36"/>
      <c r="H232" s="36"/>
    </row>
    <row r="233" spans="5:8">
      <c r="E233" s="36"/>
      <c r="F233" s="36"/>
      <c r="G233" s="36"/>
      <c r="H233" s="36"/>
    </row>
    <row r="234" spans="5:8">
      <c r="E234" s="36"/>
      <c r="F234" s="36"/>
      <c r="G234" s="36"/>
      <c r="H234" s="36"/>
    </row>
    <row r="235" spans="5:8">
      <c r="E235" s="36"/>
      <c r="F235" s="36"/>
      <c r="G235" s="36"/>
      <c r="H235" s="36"/>
    </row>
    <row r="236" spans="5:8">
      <c r="E236" s="36"/>
      <c r="F236" s="36"/>
      <c r="G236" s="36"/>
      <c r="H236" s="36"/>
    </row>
  </sheetData>
  <mergeCells count="20">
    <mergeCell ref="C21:F21"/>
    <mergeCell ref="A22:B22"/>
    <mergeCell ref="A1:H1"/>
    <mergeCell ref="A9:B9"/>
    <mergeCell ref="D9:H9"/>
    <mergeCell ref="A3:H3"/>
    <mergeCell ref="A5:H5"/>
    <mergeCell ref="A7:B8"/>
    <mergeCell ref="C7:D8"/>
    <mergeCell ref="A79:F79"/>
    <mergeCell ref="G79:H79"/>
    <mergeCell ref="A65:B65"/>
    <mergeCell ref="A67:B67"/>
    <mergeCell ref="D67:H67"/>
    <mergeCell ref="B71:F71"/>
    <mergeCell ref="A73:F73"/>
    <mergeCell ref="A75:F75"/>
    <mergeCell ref="G75:H75"/>
    <mergeCell ref="A77:F77"/>
    <mergeCell ref="G77:H77"/>
  </mergeCells>
  <phoneticPr fontId="2" type="noConversion"/>
  <printOptions horizontalCentered="1"/>
  <pageMargins left="0.51181102362204722" right="0.23622047244094491" top="0.59055118110236227" bottom="0.74803149606299213" header="0.39370078740157483" footer="0.35433070866141736"/>
  <pageSetup paperSize="9" scale="84" orientation="portrait" r:id="rId1"/>
  <headerFooter>
    <oddFooter>&amp;LSZEMES és Fia Kft.
Szombathely&amp;C&amp;P. oldal /&amp;N&amp;RSzombathely, 2017. jún. hó</oddFooter>
  </headerFooter>
  <rowBreaks count="2" manualBreakCount="2">
    <brk id="29" max="7" man="1"/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1:K60"/>
  <sheetViews>
    <sheetView view="pageBreakPreview" topLeftCell="A25" zoomScale="93" zoomScaleNormal="100" zoomScaleSheetLayoutView="93" workbookViewId="0">
      <selection activeCell="H48" sqref="H48"/>
    </sheetView>
  </sheetViews>
  <sheetFormatPr defaultColWidth="8.85546875" defaultRowHeight="15"/>
  <cols>
    <col min="1" max="1" width="6.28515625" style="303" customWidth="1"/>
    <col min="2" max="2" width="35.85546875" style="303" customWidth="1"/>
    <col min="3" max="3" width="9.5703125" style="304" customWidth="1"/>
    <col min="4" max="4" width="4.7109375" style="305" customWidth="1"/>
    <col min="5" max="5" width="11.140625" style="306" customWidth="1"/>
    <col min="6" max="6" width="10.42578125" style="306" customWidth="1"/>
    <col min="7" max="8" width="11.7109375" style="307" customWidth="1"/>
    <col min="9" max="9" width="5.5703125" style="303" customWidth="1"/>
    <col min="10" max="10" width="8.85546875" style="303"/>
    <col min="11" max="11" width="9.140625" style="303" customWidth="1"/>
    <col min="12" max="16384" width="8.85546875" style="303"/>
  </cols>
  <sheetData>
    <row r="1" spans="1:10" s="173" customFormat="1" ht="22.5" customHeight="1">
      <c r="A1" s="358" t="s">
        <v>87</v>
      </c>
      <c r="B1" s="358"/>
      <c r="C1" s="358"/>
      <c r="D1" s="358"/>
      <c r="E1" s="358"/>
      <c r="F1" s="358"/>
      <c r="G1" s="358"/>
      <c r="H1" s="358"/>
    </row>
    <row r="2" spans="1:10" s="177" customFormat="1" ht="6" customHeight="1">
      <c r="A2" s="174"/>
      <c r="B2" s="174"/>
      <c r="C2" s="175"/>
      <c r="D2" s="163"/>
      <c r="E2" s="312"/>
      <c r="F2" s="312"/>
      <c r="G2" s="176"/>
      <c r="H2" s="176"/>
    </row>
    <row r="3" spans="1:10" s="177" customFormat="1" ht="24.75" customHeight="1">
      <c r="A3" s="359" t="s">
        <v>174</v>
      </c>
      <c r="B3" s="359"/>
      <c r="C3" s="359"/>
      <c r="D3" s="359"/>
      <c r="E3" s="359"/>
      <c r="F3" s="359"/>
      <c r="G3" s="359"/>
      <c r="H3" s="359"/>
    </row>
    <row r="4" spans="1:10" s="177" customFormat="1" ht="4.5" customHeight="1">
      <c r="A4" s="178"/>
      <c r="B4" s="178"/>
      <c r="C4" s="175"/>
      <c r="D4" s="163"/>
      <c r="E4" s="312"/>
      <c r="F4" s="312"/>
      <c r="G4" s="179"/>
      <c r="H4" s="179"/>
    </row>
    <row r="5" spans="1:10" s="180" customFormat="1" ht="19.5" customHeight="1">
      <c r="A5" s="357" t="s">
        <v>172</v>
      </c>
      <c r="B5" s="357"/>
      <c r="C5" s="357"/>
      <c r="D5" s="357"/>
      <c r="E5" s="357"/>
      <c r="F5" s="357"/>
      <c r="G5" s="357"/>
      <c r="H5" s="357"/>
    </row>
    <row r="6" spans="1:10" s="160" customFormat="1" ht="14.25">
      <c r="A6" s="165"/>
      <c r="B6" s="165"/>
      <c r="C6" s="181"/>
      <c r="D6" s="165"/>
      <c r="E6" s="182"/>
      <c r="F6" s="182"/>
      <c r="G6" s="165"/>
      <c r="H6" s="165"/>
    </row>
    <row r="7" spans="1:10" s="161" customFormat="1" ht="28.9" customHeight="1">
      <c r="A7" s="360" t="s">
        <v>51</v>
      </c>
      <c r="B7" s="362" t="s">
        <v>52</v>
      </c>
      <c r="C7" s="364" t="s">
        <v>4</v>
      </c>
      <c r="D7" s="365"/>
      <c r="E7" s="183" t="s">
        <v>50</v>
      </c>
      <c r="F7" s="184" t="s">
        <v>53</v>
      </c>
      <c r="G7" s="185" t="s">
        <v>54</v>
      </c>
      <c r="H7" s="186" t="s">
        <v>55</v>
      </c>
    </row>
    <row r="8" spans="1:10" s="162" customFormat="1" ht="18.600000000000001" customHeight="1" thickBot="1">
      <c r="A8" s="361"/>
      <c r="B8" s="363"/>
      <c r="C8" s="366"/>
      <c r="D8" s="367"/>
      <c r="E8" s="187" t="s">
        <v>5</v>
      </c>
      <c r="F8" s="188" t="s">
        <v>5</v>
      </c>
      <c r="G8" s="189" t="s">
        <v>5</v>
      </c>
      <c r="H8" s="190" t="s">
        <v>5</v>
      </c>
    </row>
    <row r="9" spans="1:10" s="160" customFormat="1" ht="18.600000000000001" customHeight="1" thickTop="1">
      <c r="A9" s="191" t="s">
        <v>56</v>
      </c>
      <c r="B9" s="192"/>
      <c r="C9" s="193"/>
      <c r="D9" s="194"/>
      <c r="E9" s="195"/>
      <c r="F9" s="195"/>
      <c r="G9" s="196"/>
      <c r="H9" s="196"/>
    </row>
    <row r="10" spans="1:10" s="160" customFormat="1" ht="5.25" customHeight="1">
      <c r="A10" s="197"/>
      <c r="B10" s="198"/>
      <c r="C10" s="199"/>
      <c r="D10" s="200"/>
      <c r="E10" s="201"/>
      <c r="F10" s="201"/>
      <c r="G10" s="202"/>
      <c r="H10" s="202"/>
    </row>
    <row r="11" spans="1:10" s="160" customFormat="1" ht="47.25" customHeight="1">
      <c r="A11" s="203" t="s">
        <v>8</v>
      </c>
      <c r="B11" s="204" t="s">
        <v>154</v>
      </c>
      <c r="C11" s="205">
        <v>16</v>
      </c>
      <c r="D11" s="206" t="s">
        <v>3</v>
      </c>
      <c r="E11" s="308"/>
      <c r="F11" s="309"/>
      <c r="G11" s="207">
        <f t="shared" ref="G11" si="0">C11*E11</f>
        <v>0</v>
      </c>
      <c r="H11" s="208">
        <f t="shared" ref="H11" si="1">C11*F11</f>
        <v>0</v>
      </c>
    </row>
    <row r="12" spans="1:10" s="215" customFormat="1" ht="33" customHeight="1">
      <c r="A12" s="209" t="s">
        <v>7</v>
      </c>
      <c r="B12" s="210" t="s">
        <v>112</v>
      </c>
      <c r="C12" s="211">
        <v>1</v>
      </c>
      <c r="D12" s="212" t="s">
        <v>74</v>
      </c>
      <c r="E12" s="310"/>
      <c r="F12" s="311"/>
      <c r="G12" s="213">
        <f>C12*E12</f>
        <v>0</v>
      </c>
      <c r="H12" s="214">
        <f>C12*F12</f>
        <v>0</v>
      </c>
      <c r="J12" s="216"/>
    </row>
    <row r="13" spans="1:10" s="162" customFormat="1" ht="38.25">
      <c r="A13" s="209" t="s">
        <v>9</v>
      </c>
      <c r="B13" s="217" t="s">
        <v>144</v>
      </c>
      <c r="C13" s="218">
        <v>3</v>
      </c>
      <c r="D13" s="219" t="s">
        <v>2</v>
      </c>
      <c r="E13" s="220"/>
      <c r="F13" s="221"/>
      <c r="G13" s="207">
        <f t="shared" ref="G13:G23" si="2">C13*E13</f>
        <v>0</v>
      </c>
      <c r="H13" s="222">
        <f t="shared" ref="H13:H23" si="3">C13*F13</f>
        <v>0</v>
      </c>
    </row>
    <row r="14" spans="1:10" s="162" customFormat="1" ht="35.25" customHeight="1">
      <c r="A14" s="209" t="s">
        <v>10</v>
      </c>
      <c r="B14" s="217" t="s">
        <v>57</v>
      </c>
      <c r="C14" s="218">
        <f>ROUND(C26*0.9*(1.75+1)/2+(C28+C27+C29)*0.8*0.6,0)</f>
        <v>149</v>
      </c>
      <c r="D14" s="219" t="s">
        <v>2</v>
      </c>
      <c r="E14" s="220"/>
      <c r="F14" s="221"/>
      <c r="G14" s="207">
        <f t="shared" si="2"/>
        <v>0</v>
      </c>
      <c r="H14" s="222">
        <f t="shared" si="3"/>
        <v>0</v>
      </c>
    </row>
    <row r="15" spans="1:10" s="162" customFormat="1" ht="30" customHeight="1">
      <c r="A15" s="209" t="s">
        <v>11</v>
      </c>
      <c r="B15" s="217" t="s">
        <v>58</v>
      </c>
      <c r="C15" s="218">
        <f>ROUND(C26*0.9+(C29+C28+C27)*0.6,0)</f>
        <v>153</v>
      </c>
      <c r="D15" s="219" t="s">
        <v>3</v>
      </c>
      <c r="E15" s="220"/>
      <c r="F15" s="221"/>
      <c r="G15" s="207">
        <f t="shared" si="2"/>
        <v>0</v>
      </c>
      <c r="H15" s="222">
        <f t="shared" si="3"/>
        <v>0</v>
      </c>
    </row>
    <row r="16" spans="1:10" s="162" customFormat="1" ht="38.25">
      <c r="A16" s="209" t="s">
        <v>12</v>
      </c>
      <c r="B16" s="217" t="s">
        <v>73</v>
      </c>
      <c r="C16" s="218">
        <f>ROUND(C26*0.9*0.25+(C27+C28+C29)*0.15*0.6,0)</f>
        <v>28</v>
      </c>
      <c r="D16" s="219" t="s">
        <v>2</v>
      </c>
      <c r="E16" s="220"/>
      <c r="F16" s="221"/>
      <c r="G16" s="207">
        <f t="shared" si="2"/>
        <v>0</v>
      </c>
      <c r="H16" s="222">
        <f t="shared" si="3"/>
        <v>0</v>
      </c>
    </row>
    <row r="17" spans="1:9" s="162" customFormat="1" ht="38.25">
      <c r="A17" s="209" t="s">
        <v>13</v>
      </c>
      <c r="B17" s="217" t="s">
        <v>59</v>
      </c>
      <c r="C17" s="218">
        <f>ROUND(C11*0.4+C16+C26*0.1*0.1*3.14+C27*0.08*0.08*3.14+(C28+C29)*0.06*0.06*3.14+1*0.65*0.65*3.14*1.2+12*0.1*0.1*3.14*0.75,0)</f>
        <v>40</v>
      </c>
      <c r="D17" s="219" t="s">
        <v>2</v>
      </c>
      <c r="E17" s="220"/>
      <c r="F17" s="221"/>
      <c r="G17" s="207">
        <f t="shared" si="2"/>
        <v>0</v>
      </c>
      <c r="H17" s="222">
        <f t="shared" si="3"/>
        <v>0</v>
      </c>
    </row>
    <row r="18" spans="1:9" s="162" customFormat="1" ht="31.5" customHeight="1">
      <c r="A18" s="209" t="s">
        <v>14</v>
      </c>
      <c r="B18" s="217" t="s">
        <v>60</v>
      </c>
      <c r="C18" s="218">
        <f>ROUND(C26*0.9*0.25+(C27+C28+C29)*0.35*0.6,0)</f>
        <v>49</v>
      </c>
      <c r="D18" s="219" t="s">
        <v>2</v>
      </c>
      <c r="E18" s="220"/>
      <c r="F18" s="221"/>
      <c r="G18" s="207">
        <f t="shared" si="2"/>
        <v>0</v>
      </c>
      <c r="H18" s="222">
        <f t="shared" si="3"/>
        <v>0</v>
      </c>
    </row>
    <row r="19" spans="1:9" s="162" customFormat="1" ht="31.5" customHeight="1">
      <c r="A19" s="209" t="s">
        <v>15</v>
      </c>
      <c r="B19" s="217" t="s">
        <v>61</v>
      </c>
      <c r="C19" s="218">
        <f>(C13+C14)-(C17+C18)</f>
        <v>63</v>
      </c>
      <c r="D19" s="219" t="s">
        <v>2</v>
      </c>
      <c r="E19" s="220"/>
      <c r="F19" s="221"/>
      <c r="G19" s="207">
        <f t="shared" si="2"/>
        <v>0</v>
      </c>
      <c r="H19" s="222">
        <f t="shared" si="3"/>
        <v>0</v>
      </c>
    </row>
    <row r="20" spans="1:9" s="162" customFormat="1" ht="31.5" customHeight="1">
      <c r="A20" s="209" t="s">
        <v>16</v>
      </c>
      <c r="B20" s="217" t="s">
        <v>62</v>
      </c>
      <c r="C20" s="218">
        <f>C18+C19</f>
        <v>112</v>
      </c>
      <c r="D20" s="219" t="s">
        <v>2</v>
      </c>
      <c r="E20" s="220"/>
      <c r="F20" s="221"/>
      <c r="G20" s="207">
        <f t="shared" si="2"/>
        <v>0</v>
      </c>
      <c r="H20" s="222">
        <f t="shared" si="3"/>
        <v>0</v>
      </c>
    </row>
    <row r="21" spans="1:9" s="162" customFormat="1" ht="35.25" customHeight="1">
      <c r="A21" s="209" t="s">
        <v>17</v>
      </c>
      <c r="B21" s="204" t="s">
        <v>159</v>
      </c>
      <c r="C21" s="218">
        <f>35*(1.75+1.25)/2*2</f>
        <v>105</v>
      </c>
      <c r="D21" s="219" t="s">
        <v>3</v>
      </c>
      <c r="E21" s="220"/>
      <c r="F21" s="221"/>
      <c r="G21" s="207">
        <f t="shared" si="2"/>
        <v>0</v>
      </c>
      <c r="H21" s="222">
        <f t="shared" si="3"/>
        <v>0</v>
      </c>
    </row>
    <row r="22" spans="1:9" s="162" customFormat="1" ht="52.9" customHeight="1">
      <c r="A22" s="209" t="s">
        <v>18</v>
      </c>
      <c r="B22" s="368" t="s">
        <v>176</v>
      </c>
      <c r="C22" s="369">
        <v>1</v>
      </c>
      <c r="D22" s="370" t="s">
        <v>74</v>
      </c>
      <c r="E22" s="220"/>
      <c r="F22" s="371"/>
      <c r="G22" s="207">
        <f t="shared" ref="G22" si="4">C22*E22</f>
        <v>0</v>
      </c>
      <c r="H22" s="222">
        <f t="shared" ref="H22" si="5">C22*F22</f>
        <v>0</v>
      </c>
    </row>
    <row r="23" spans="1:9" s="162" customFormat="1" ht="39" customHeight="1" thickBot="1">
      <c r="A23" s="223" t="s">
        <v>19</v>
      </c>
      <c r="B23" s="224" t="s">
        <v>63</v>
      </c>
      <c r="C23" s="225">
        <f>ROUND((C26+C27+C28+C29+11),0)</f>
        <v>240</v>
      </c>
      <c r="D23" s="226" t="s">
        <v>0</v>
      </c>
      <c r="E23" s="227"/>
      <c r="F23" s="228"/>
      <c r="G23" s="229">
        <f t="shared" si="2"/>
        <v>0</v>
      </c>
      <c r="H23" s="230">
        <f t="shared" si="3"/>
        <v>0</v>
      </c>
    </row>
    <row r="24" spans="1:9" s="237" customFormat="1" ht="22.5" customHeight="1" thickTop="1">
      <c r="A24" s="231"/>
      <c r="B24" s="232"/>
      <c r="C24" s="233"/>
      <c r="D24" s="234"/>
      <c r="E24" s="235"/>
      <c r="F24" s="235" t="s">
        <v>65</v>
      </c>
      <c r="G24" s="236">
        <f>SUM(G11:G23)</f>
        <v>0</v>
      </c>
      <c r="H24" s="236">
        <f>SUM(H11:H23)</f>
        <v>0</v>
      </c>
    </row>
    <row r="25" spans="1:9" s="242" customFormat="1" ht="22.5" customHeight="1">
      <c r="A25" s="352" t="s">
        <v>66</v>
      </c>
      <c r="B25" s="352"/>
      <c r="C25" s="238"/>
      <c r="D25" s="239"/>
      <c r="E25" s="313"/>
      <c r="F25" s="313"/>
      <c r="G25" s="240"/>
      <c r="H25" s="240"/>
      <c r="I25" s="241"/>
    </row>
    <row r="26" spans="1:9" s="162" customFormat="1" ht="51.75" customHeight="1">
      <c r="A26" s="243" t="s">
        <v>8</v>
      </c>
      <c r="B26" s="244" t="s">
        <v>160</v>
      </c>
      <c r="C26" s="245">
        <f>43.2+8.8</f>
        <v>52</v>
      </c>
      <c r="D26" s="246" t="s">
        <v>64</v>
      </c>
      <c r="E26" s="247"/>
      <c r="F26" s="248"/>
      <c r="G26" s="207">
        <f t="shared" ref="G26:G43" si="6">C26*E26</f>
        <v>0</v>
      </c>
      <c r="H26" s="208">
        <f t="shared" ref="H26:H43" si="7">C26*F26</f>
        <v>0</v>
      </c>
      <c r="I26" s="249"/>
    </row>
    <row r="27" spans="1:9" s="162" customFormat="1" ht="51.75" customHeight="1">
      <c r="A27" s="250" t="s">
        <v>7</v>
      </c>
      <c r="B27" s="217" t="s">
        <v>75</v>
      </c>
      <c r="C27" s="245">
        <f>13.1+6+13.6+3.6+8.4+1.6</f>
        <v>46.300000000000004</v>
      </c>
      <c r="D27" s="219" t="s">
        <v>64</v>
      </c>
      <c r="E27" s="247"/>
      <c r="F27" s="251"/>
      <c r="G27" s="207">
        <f>C27*E27</f>
        <v>0</v>
      </c>
      <c r="H27" s="208">
        <f>C27*F27</f>
        <v>0</v>
      </c>
      <c r="I27" s="249"/>
    </row>
    <row r="28" spans="1:9" s="162" customFormat="1" ht="51.75" customHeight="1">
      <c r="A28" s="252" t="s">
        <v>9</v>
      </c>
      <c r="B28" s="244" t="s">
        <v>143</v>
      </c>
      <c r="C28" s="253">
        <f>15+10.3+13.4</f>
        <v>38.700000000000003</v>
      </c>
      <c r="D28" s="246" t="s">
        <v>64</v>
      </c>
      <c r="E28" s="247"/>
      <c r="F28" s="248"/>
      <c r="G28" s="207">
        <f t="shared" si="6"/>
        <v>0</v>
      </c>
      <c r="H28" s="208">
        <f t="shared" si="7"/>
        <v>0</v>
      </c>
      <c r="I28" s="249"/>
    </row>
    <row r="29" spans="1:9" s="162" customFormat="1" ht="42" customHeight="1">
      <c r="A29" s="252" t="s">
        <v>10</v>
      </c>
      <c r="B29" s="217" t="s">
        <v>76</v>
      </c>
      <c r="C29" s="245">
        <f>(10.9+19.1+16.5+13)+(1.4+3.3+1.4)+(9.6+10.7)+(1.4+2.9+1.4)</f>
        <v>91.6</v>
      </c>
      <c r="D29" s="219" t="s">
        <v>64</v>
      </c>
      <c r="E29" s="247"/>
      <c r="F29" s="251"/>
      <c r="G29" s="207">
        <f t="shared" ref="G29" si="8">C29*E29</f>
        <v>0</v>
      </c>
      <c r="H29" s="208">
        <f t="shared" ref="H29" si="9">C29*F29</f>
        <v>0</v>
      </c>
    </row>
    <row r="30" spans="1:9" s="162" customFormat="1" ht="68.25" customHeight="1">
      <c r="A30" s="252" t="s">
        <v>11</v>
      </c>
      <c r="B30" s="217" t="s">
        <v>145</v>
      </c>
      <c r="C30" s="218">
        <v>1</v>
      </c>
      <c r="D30" s="219" t="s">
        <v>1</v>
      </c>
      <c r="E30" s="220"/>
      <c r="F30" s="221"/>
      <c r="G30" s="207">
        <f t="shared" si="6"/>
        <v>0</v>
      </c>
      <c r="H30" s="208">
        <f t="shared" si="7"/>
        <v>0</v>
      </c>
    </row>
    <row r="31" spans="1:9" s="162" customFormat="1" ht="81.75" customHeight="1">
      <c r="A31" s="252" t="s">
        <v>12</v>
      </c>
      <c r="B31" s="254" t="s">
        <v>146</v>
      </c>
      <c r="C31" s="211">
        <v>1</v>
      </c>
      <c r="D31" s="219" t="s">
        <v>1</v>
      </c>
      <c r="E31" s="220"/>
      <c r="F31" s="251"/>
      <c r="G31" s="207">
        <f t="shared" si="6"/>
        <v>0</v>
      </c>
      <c r="H31" s="208">
        <f t="shared" si="7"/>
        <v>0</v>
      </c>
    </row>
    <row r="32" spans="1:9" s="162" customFormat="1" ht="98.25" customHeight="1">
      <c r="A32" s="252" t="s">
        <v>13</v>
      </c>
      <c r="B32" s="254" t="s">
        <v>161</v>
      </c>
      <c r="C32" s="211">
        <v>3</v>
      </c>
      <c r="D32" s="219" t="s">
        <v>1</v>
      </c>
      <c r="E32" s="220"/>
      <c r="F32" s="251"/>
      <c r="G32" s="207">
        <f t="shared" ref="G32" si="10">C32*E32</f>
        <v>0</v>
      </c>
      <c r="H32" s="208">
        <f t="shared" ref="H32" si="11">C32*F32</f>
        <v>0</v>
      </c>
    </row>
    <row r="33" spans="1:9" s="162" customFormat="1" ht="99.75" customHeight="1">
      <c r="A33" s="252" t="s">
        <v>14</v>
      </c>
      <c r="B33" s="254" t="s">
        <v>162</v>
      </c>
      <c r="C33" s="211">
        <v>2</v>
      </c>
      <c r="D33" s="219" t="s">
        <v>1</v>
      </c>
      <c r="E33" s="220"/>
      <c r="F33" s="251"/>
      <c r="G33" s="207">
        <f t="shared" ref="G33" si="12">C33*E33</f>
        <v>0</v>
      </c>
      <c r="H33" s="208">
        <f t="shared" ref="H33" si="13">C33*F33</f>
        <v>0</v>
      </c>
    </row>
    <row r="34" spans="1:9" s="162" customFormat="1" ht="96" customHeight="1">
      <c r="A34" s="252" t="s">
        <v>15</v>
      </c>
      <c r="B34" s="254" t="s">
        <v>163</v>
      </c>
      <c r="C34" s="211">
        <v>1</v>
      </c>
      <c r="D34" s="219" t="s">
        <v>1</v>
      </c>
      <c r="E34" s="220"/>
      <c r="F34" s="251"/>
      <c r="G34" s="207">
        <f t="shared" ref="G34" si="14">C34*E34</f>
        <v>0</v>
      </c>
      <c r="H34" s="208">
        <f t="shared" ref="H34" si="15">C34*F34</f>
        <v>0</v>
      </c>
    </row>
    <row r="35" spans="1:9" s="162" customFormat="1" ht="94.5" customHeight="1">
      <c r="A35" s="252" t="s">
        <v>16</v>
      </c>
      <c r="B35" s="254" t="s">
        <v>148</v>
      </c>
      <c r="C35" s="211">
        <v>1</v>
      </c>
      <c r="D35" s="219" t="s">
        <v>1</v>
      </c>
      <c r="E35" s="220"/>
      <c r="F35" s="251"/>
      <c r="G35" s="207">
        <f t="shared" ref="G35" si="16">C35*E35</f>
        <v>0</v>
      </c>
      <c r="H35" s="208">
        <f t="shared" ref="H35" si="17">C35*F35</f>
        <v>0</v>
      </c>
    </row>
    <row r="36" spans="1:9" s="162" customFormat="1" ht="94.5" customHeight="1">
      <c r="A36" s="252" t="s">
        <v>17</v>
      </c>
      <c r="B36" s="254" t="s">
        <v>147</v>
      </c>
      <c r="C36" s="211">
        <v>2</v>
      </c>
      <c r="D36" s="219" t="s">
        <v>1</v>
      </c>
      <c r="E36" s="220"/>
      <c r="F36" s="251"/>
      <c r="G36" s="207">
        <f t="shared" ref="G36" si="18">C36*E36</f>
        <v>0</v>
      </c>
      <c r="H36" s="208">
        <f t="shared" ref="H36" si="19">C36*F36</f>
        <v>0</v>
      </c>
    </row>
    <row r="37" spans="1:9" s="162" customFormat="1" ht="112.5" customHeight="1">
      <c r="A37" s="252" t="s">
        <v>18</v>
      </c>
      <c r="B37" s="254" t="s">
        <v>164</v>
      </c>
      <c r="C37" s="211">
        <v>2</v>
      </c>
      <c r="D37" s="219" t="s">
        <v>1</v>
      </c>
      <c r="E37" s="220"/>
      <c r="F37" s="251"/>
      <c r="G37" s="207">
        <f t="shared" ref="G37" si="20">C37*E37</f>
        <v>0</v>
      </c>
      <c r="H37" s="208">
        <f t="shared" ref="H37" si="21">C37*F37</f>
        <v>0</v>
      </c>
    </row>
    <row r="38" spans="1:9" s="162" customFormat="1" ht="33.75" customHeight="1">
      <c r="A38" s="252" t="s">
        <v>19</v>
      </c>
      <c r="B38" s="217" t="s">
        <v>149</v>
      </c>
      <c r="C38" s="255">
        <v>1</v>
      </c>
      <c r="D38" s="219" t="s">
        <v>1</v>
      </c>
      <c r="E38" s="220"/>
      <c r="F38" s="251"/>
      <c r="G38" s="207">
        <f t="shared" si="6"/>
        <v>0</v>
      </c>
      <c r="H38" s="208">
        <f t="shared" si="7"/>
        <v>0</v>
      </c>
      <c r="I38" s="256"/>
    </row>
    <row r="39" spans="1:9" s="162" customFormat="1" ht="33.75" customHeight="1">
      <c r="A39" s="250" t="s">
        <v>20</v>
      </c>
      <c r="B39" s="217" t="s">
        <v>150</v>
      </c>
      <c r="C39" s="255">
        <v>4</v>
      </c>
      <c r="D39" s="219" t="s">
        <v>1</v>
      </c>
      <c r="E39" s="220"/>
      <c r="F39" s="251"/>
      <c r="G39" s="207">
        <f t="shared" ref="G39" si="22">C39*E39</f>
        <v>0</v>
      </c>
      <c r="H39" s="208">
        <f t="shared" ref="H39" si="23">C39*F39</f>
        <v>0</v>
      </c>
      <c r="I39" s="256"/>
    </row>
    <row r="40" spans="1:9" s="162" customFormat="1" ht="33.75" customHeight="1">
      <c r="A40" s="250" t="s">
        <v>21</v>
      </c>
      <c r="B40" s="319" t="s">
        <v>165</v>
      </c>
      <c r="C40" s="255">
        <v>4</v>
      </c>
      <c r="D40" s="219" t="s">
        <v>1</v>
      </c>
      <c r="E40" s="220"/>
      <c r="F40" s="251"/>
      <c r="G40" s="207">
        <f t="shared" ref="G40" si="24">C40*E40</f>
        <v>0</v>
      </c>
      <c r="H40" s="208">
        <f t="shared" ref="H40" si="25">C40*F40</f>
        <v>0</v>
      </c>
      <c r="I40" s="256"/>
    </row>
    <row r="41" spans="1:9" s="162" customFormat="1" ht="33.75" customHeight="1">
      <c r="A41" s="250" t="s">
        <v>22</v>
      </c>
      <c r="B41" s="217" t="s">
        <v>167</v>
      </c>
      <c r="C41" s="255">
        <v>1</v>
      </c>
      <c r="D41" s="219" t="s">
        <v>1</v>
      </c>
      <c r="E41" s="220"/>
      <c r="F41" s="251"/>
      <c r="G41" s="207">
        <f t="shared" si="6"/>
        <v>0</v>
      </c>
      <c r="H41" s="208">
        <f t="shared" si="7"/>
        <v>0</v>
      </c>
      <c r="I41" s="256"/>
    </row>
    <row r="42" spans="1:9" s="162" customFormat="1" ht="33.75" customHeight="1">
      <c r="A42" s="250" t="s">
        <v>23</v>
      </c>
      <c r="B42" s="217" t="s">
        <v>166</v>
      </c>
      <c r="C42" s="255">
        <v>7</v>
      </c>
      <c r="D42" s="219" t="s">
        <v>1</v>
      </c>
      <c r="E42" s="220"/>
      <c r="F42" s="251"/>
      <c r="G42" s="207">
        <f t="shared" ref="G42" si="26">C42*E42</f>
        <v>0</v>
      </c>
      <c r="H42" s="208">
        <f t="shared" ref="H42" si="27">C42*F42</f>
        <v>0</v>
      </c>
      <c r="I42" s="256"/>
    </row>
    <row r="43" spans="1:9" s="162" customFormat="1" ht="39.75" customHeight="1">
      <c r="A43" s="250" t="s">
        <v>24</v>
      </c>
      <c r="B43" s="217" t="s">
        <v>152</v>
      </c>
      <c r="C43" s="255">
        <v>1</v>
      </c>
      <c r="D43" s="219" t="s">
        <v>1</v>
      </c>
      <c r="E43" s="220"/>
      <c r="F43" s="251"/>
      <c r="G43" s="207">
        <f t="shared" si="6"/>
        <v>0</v>
      </c>
      <c r="H43" s="208">
        <f t="shared" si="7"/>
        <v>0</v>
      </c>
      <c r="I43" s="256"/>
    </row>
    <row r="44" spans="1:9" s="162" customFormat="1" ht="39.75" customHeight="1">
      <c r="A44" s="252" t="s">
        <v>25</v>
      </c>
      <c r="B44" s="217" t="s">
        <v>151</v>
      </c>
      <c r="C44" s="255">
        <v>2</v>
      </c>
      <c r="D44" s="219" t="s">
        <v>1</v>
      </c>
      <c r="E44" s="220"/>
      <c r="F44" s="251"/>
      <c r="G44" s="207">
        <f t="shared" ref="G44" si="28">C44*E44</f>
        <v>0</v>
      </c>
      <c r="H44" s="208">
        <f t="shared" ref="H44" si="29">C44*F44</f>
        <v>0</v>
      </c>
      <c r="I44" s="256"/>
    </row>
    <row r="45" spans="1:9" s="258" customFormat="1" ht="29.25" customHeight="1">
      <c r="A45" s="252" t="s">
        <v>26</v>
      </c>
      <c r="B45" s="217" t="s">
        <v>168</v>
      </c>
      <c r="C45" s="257">
        <f>ROUND(SUM(C26:C29),0)</f>
        <v>229</v>
      </c>
      <c r="D45" s="219" t="s">
        <v>0</v>
      </c>
      <c r="E45" s="220"/>
      <c r="F45" s="251"/>
      <c r="G45" s="207">
        <f t="shared" ref="G45:G47" si="30">C45*E45</f>
        <v>0</v>
      </c>
      <c r="H45" s="208">
        <f t="shared" ref="H45:H47" si="31">C45*F45</f>
        <v>0</v>
      </c>
      <c r="I45" s="256"/>
    </row>
    <row r="46" spans="1:9" s="258" customFormat="1" ht="29.25" customHeight="1">
      <c r="A46" s="252" t="s">
        <v>27</v>
      </c>
      <c r="B46" s="259" t="s">
        <v>153</v>
      </c>
      <c r="C46" s="255">
        <v>1</v>
      </c>
      <c r="D46" s="219" t="s">
        <v>32</v>
      </c>
      <c r="E46" s="220"/>
      <c r="F46" s="221"/>
      <c r="G46" s="207">
        <f t="shared" si="30"/>
        <v>0</v>
      </c>
      <c r="H46" s="208">
        <f t="shared" si="31"/>
        <v>0</v>
      </c>
      <c r="I46" s="256"/>
    </row>
    <row r="47" spans="1:9" s="258" customFormat="1" ht="29.25" customHeight="1" thickBot="1">
      <c r="A47" s="260" t="s">
        <v>28</v>
      </c>
      <c r="B47" s="261" t="s">
        <v>67</v>
      </c>
      <c r="C47" s="262">
        <v>1</v>
      </c>
      <c r="D47" s="226" t="s">
        <v>32</v>
      </c>
      <c r="E47" s="263"/>
      <c r="F47" s="264"/>
      <c r="G47" s="229">
        <f t="shared" si="30"/>
        <v>0</v>
      </c>
      <c r="H47" s="265">
        <f t="shared" si="31"/>
        <v>0</v>
      </c>
      <c r="I47" s="256"/>
    </row>
    <row r="48" spans="1:9" s="237" customFormat="1" ht="19.5" customHeight="1" thickTop="1">
      <c r="A48" s="231"/>
      <c r="B48" s="266"/>
      <c r="C48" s="233"/>
      <c r="D48" s="234"/>
      <c r="E48" s="235"/>
      <c r="F48" s="235" t="s">
        <v>65</v>
      </c>
      <c r="G48" s="267">
        <f>SUM(G26:G47)</f>
        <v>0</v>
      </c>
      <c r="H48" s="267">
        <f>SUM(H26:H47)</f>
        <v>0</v>
      </c>
    </row>
    <row r="49" spans="1:11" s="160" customFormat="1" ht="18.75" customHeight="1">
      <c r="A49" s="268" t="s">
        <v>68</v>
      </c>
      <c r="B49" s="269"/>
      <c r="C49" s="270"/>
      <c r="D49" s="271"/>
      <c r="E49" s="272"/>
      <c r="F49" s="272"/>
      <c r="G49" s="273"/>
      <c r="H49" s="273"/>
    </row>
    <row r="50" spans="1:11" s="162" customFormat="1" ht="8.25" customHeight="1">
      <c r="A50" s="274"/>
      <c r="B50" s="275"/>
      <c r="C50" s="276"/>
      <c r="D50" s="277"/>
      <c r="E50" s="278"/>
      <c r="F50" s="279"/>
      <c r="G50" s="280"/>
      <c r="H50" s="281"/>
    </row>
    <row r="51" spans="1:11" s="215" customFormat="1" ht="44.25" customHeight="1">
      <c r="A51" s="282" t="s">
        <v>8</v>
      </c>
      <c r="B51" s="283" t="s">
        <v>141</v>
      </c>
      <c r="C51" s="284">
        <f>C11</f>
        <v>16</v>
      </c>
      <c r="D51" s="285" t="s">
        <v>3</v>
      </c>
      <c r="E51" s="310"/>
      <c r="F51" s="311"/>
      <c r="G51" s="213">
        <f>C51*E51</f>
        <v>0</v>
      </c>
      <c r="H51" s="214">
        <f>C51*F51</f>
        <v>0</v>
      </c>
      <c r="I51" s="286"/>
      <c r="J51" s="287"/>
      <c r="K51" s="288"/>
    </row>
    <row r="52" spans="1:11" s="215" customFormat="1" ht="44.25" customHeight="1">
      <c r="A52" s="282" t="s">
        <v>7</v>
      </c>
      <c r="B52" s="289" t="s">
        <v>142</v>
      </c>
      <c r="C52" s="290">
        <v>4</v>
      </c>
      <c r="D52" s="285" t="s">
        <v>0</v>
      </c>
      <c r="E52" s="310"/>
      <c r="F52" s="311"/>
      <c r="G52" s="213">
        <f t="shared" ref="G52" si="32">C52*E52</f>
        <v>0</v>
      </c>
      <c r="H52" s="214">
        <f t="shared" ref="H52" si="33">C52*F52</f>
        <v>0</v>
      </c>
      <c r="I52" s="286"/>
      <c r="J52" s="287"/>
      <c r="K52" s="288"/>
    </row>
    <row r="53" spans="1:11" s="258" customFormat="1" ht="44.25" customHeight="1" thickBot="1">
      <c r="A53" s="291" t="s">
        <v>9</v>
      </c>
      <c r="B53" s="292" t="s">
        <v>169</v>
      </c>
      <c r="C53" s="225">
        <f>C45-C51</f>
        <v>213</v>
      </c>
      <c r="D53" s="293" t="s">
        <v>0</v>
      </c>
      <c r="E53" s="314"/>
      <c r="F53" s="315"/>
      <c r="G53" s="294">
        <f>C53*E53</f>
        <v>0</v>
      </c>
      <c r="H53" s="295">
        <f>C53*F53</f>
        <v>0</v>
      </c>
      <c r="I53" s="296"/>
      <c r="J53" s="297"/>
    </row>
    <row r="54" spans="1:11" s="162" customFormat="1" ht="20.25" customHeight="1" thickTop="1">
      <c r="F54" s="235" t="s">
        <v>65</v>
      </c>
      <c r="G54" s="298">
        <f>SUM(G51:G53)</f>
        <v>0</v>
      </c>
      <c r="H54" s="298">
        <f>SUM(H51:H53)</f>
        <v>0</v>
      </c>
    </row>
    <row r="55" spans="1:11" s="162" customFormat="1" ht="15.75">
      <c r="A55" s="353" t="s">
        <v>69</v>
      </c>
      <c r="B55" s="353"/>
      <c r="C55" s="353"/>
      <c r="D55" s="353"/>
      <c r="E55" s="353"/>
      <c r="F55" s="301"/>
      <c r="G55" s="302"/>
      <c r="H55" s="302"/>
    </row>
    <row r="56" spans="1:11" s="162" customFormat="1" ht="23.25" customHeight="1">
      <c r="C56" s="299"/>
      <c r="D56" s="300"/>
      <c r="E56" s="316"/>
      <c r="F56" s="316" t="s">
        <v>70</v>
      </c>
      <c r="G56" s="354">
        <f>SUM(G24:H24,G48:H48,G54:H54)</f>
        <v>0</v>
      </c>
      <c r="H56" s="354"/>
    </row>
    <row r="57" spans="1:11" s="162" customFormat="1" ht="23.25" customHeight="1">
      <c r="C57" s="299"/>
      <c r="D57" s="300"/>
      <c r="E57" s="317" t="s">
        <v>71</v>
      </c>
      <c r="F57" s="318">
        <v>0.27</v>
      </c>
      <c r="G57" s="355">
        <f>G56*F57</f>
        <v>0</v>
      </c>
      <c r="H57" s="355"/>
    </row>
    <row r="58" spans="1:11" s="162" customFormat="1" ht="23.25" customHeight="1">
      <c r="C58" s="299"/>
      <c r="D58" s="300"/>
      <c r="E58" s="316"/>
      <c r="F58" s="316" t="s">
        <v>72</v>
      </c>
      <c r="G58" s="356">
        <f>G56+G57</f>
        <v>0</v>
      </c>
      <c r="H58" s="356"/>
    </row>
    <row r="59" spans="1:11" s="162" customFormat="1" ht="14.25">
      <c r="C59" s="299"/>
      <c r="D59" s="300"/>
      <c r="E59" s="301"/>
      <c r="F59" s="301"/>
      <c r="G59" s="302"/>
      <c r="H59" s="302"/>
    </row>
    <row r="60" spans="1:11" s="162" customFormat="1" ht="15" customHeight="1">
      <c r="C60" s="299"/>
      <c r="D60" s="300"/>
      <c r="E60" s="301"/>
      <c r="F60" s="301"/>
      <c r="G60" s="302"/>
      <c r="H60" s="302"/>
    </row>
  </sheetData>
  <mergeCells count="11">
    <mergeCell ref="A5:H5"/>
    <mergeCell ref="A1:H1"/>
    <mergeCell ref="A3:H3"/>
    <mergeCell ref="A7:A8"/>
    <mergeCell ref="B7:B8"/>
    <mergeCell ref="C7:D8"/>
    <mergeCell ref="A25:B25"/>
    <mergeCell ref="A55:E55"/>
    <mergeCell ref="G56:H56"/>
    <mergeCell ref="G57:H57"/>
    <mergeCell ref="G58:H58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6" orientation="portrait" horizontalDpi="4294967293" r:id="rId1"/>
  <headerFooter>
    <oddFooter>&amp;LSZEMES és Fia Kft.
Szombathely&amp;C&amp;P/&amp;N&amp;RSzombathely, 2017. jún. hó</oddFooter>
  </headerFooter>
  <rowBreaks count="2" manualBreakCount="2">
    <brk id="28" max="7" man="1"/>
    <brk id="38" max="7" man="1"/>
  </rowBreaks>
  <colBreaks count="1" manualBreakCount="1">
    <brk id="8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Összesítő</vt:lpstr>
      <vt:lpstr>vízellátás</vt:lpstr>
      <vt:lpstr>szennyvízelvezetés</vt:lpstr>
      <vt:lpstr>szennyvízelvezetés!Nyomtatási_terület</vt:lpstr>
      <vt:lpstr>vízellátás!Nyomtatási_terület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Káld bekötés lista</dc:subject>
  <dc:creator>Naca</dc:creator>
  <cp:lastModifiedBy>araditimea</cp:lastModifiedBy>
  <cp:lastPrinted>2018-02-28T10:36:24Z</cp:lastPrinted>
  <dcterms:created xsi:type="dcterms:W3CDTF">2009-07-09T07:08:53Z</dcterms:created>
  <dcterms:modified xsi:type="dcterms:W3CDTF">2018-03-26T12:08:13Z</dcterms:modified>
</cp:coreProperties>
</file>